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DA\Google DA\Course 8-Google Data Analytics Capstone Complete a Case Study\Week 1\Case Study 2\Fitabase Data 4.12.16-5.12.16\Usable_Files\Excel\Main Files\"/>
    </mc:Choice>
  </mc:AlternateContent>
  <xr:revisionPtr revIDLastSave="0" documentId="13_ncr:1_{B99CA7A5-136E-4933-A198-74FFD3F5A69A}" xr6:coauthVersionLast="47" xr6:coauthVersionMax="47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dailyActivity_merged" sheetId="1" state="hidden" r:id="rId1"/>
    <sheet name="1" sheetId="3" r:id="rId2"/>
    <sheet name="2" sheetId="4" r:id="rId3"/>
    <sheet name="3" sheetId="2" r:id="rId4"/>
    <sheet name="Final Sheet" sheetId="6" r:id="rId5"/>
    <sheet name="Sheet4" sheetId="5" r:id="rId6"/>
  </sheets>
  <definedNames>
    <definedName name="_xlnm._FilterDatabase" localSheetId="1" hidden="1">'3'!$W$1:$X$937</definedName>
    <definedName name="_xlnm._FilterDatabase" localSheetId="3" hidden="1">'3'!$AD$1:$AG$941</definedName>
    <definedName name="_xlnm._FilterDatabase" localSheetId="0" hidden="1">dailyActivity_merged!$A$1:$Q$941</definedName>
  </definedNames>
  <calcPr calcId="181029"/>
  <pivotCaches>
    <pivotCache cacheId="14" r:id="rId7"/>
    <pivotCache cacheId="15" r:id="rId8"/>
  </pivotCaches>
</workbook>
</file>

<file path=xl/calcChain.xml><?xml version="1.0" encoding="utf-8"?>
<calcChain xmlns="http://schemas.openxmlformats.org/spreadsheetml/2006/main">
  <c r="T10" i="1" l="1"/>
  <c r="S941" i="6"/>
  <c r="Q941" i="6"/>
  <c r="C941" i="6"/>
  <c r="S940" i="6"/>
  <c r="Q940" i="6"/>
  <c r="C940" i="6"/>
  <c r="S939" i="6"/>
  <c r="Q939" i="6"/>
  <c r="R939" i="6" s="1"/>
  <c r="C939" i="6"/>
  <c r="S938" i="6"/>
  <c r="Q938" i="6"/>
  <c r="R938" i="6" s="1"/>
  <c r="C938" i="6"/>
  <c r="S937" i="6"/>
  <c r="Q937" i="6"/>
  <c r="R937" i="6" s="1"/>
  <c r="C937" i="6"/>
  <c r="S936" i="6"/>
  <c r="Q936" i="6"/>
  <c r="C936" i="6"/>
  <c r="S935" i="6"/>
  <c r="Q935" i="6"/>
  <c r="C935" i="6"/>
  <c r="S934" i="6"/>
  <c r="Q934" i="6"/>
  <c r="R934" i="6" s="1"/>
  <c r="C934" i="6"/>
  <c r="S933" i="6"/>
  <c r="Q933" i="6"/>
  <c r="C933" i="6"/>
  <c r="S932" i="6"/>
  <c r="Q932" i="6"/>
  <c r="C932" i="6"/>
  <c r="S931" i="6"/>
  <c r="Q931" i="6"/>
  <c r="C931" i="6"/>
  <c r="S930" i="6"/>
  <c r="Q930" i="6"/>
  <c r="R930" i="6" s="1"/>
  <c r="C930" i="6"/>
  <c r="S929" i="6"/>
  <c r="Q929" i="6"/>
  <c r="C929" i="6"/>
  <c r="S928" i="6"/>
  <c r="Q928" i="6"/>
  <c r="C928" i="6"/>
  <c r="S927" i="6"/>
  <c r="Q927" i="6"/>
  <c r="R927" i="6" s="1"/>
  <c r="C927" i="6"/>
  <c r="S926" i="6"/>
  <c r="Q926" i="6"/>
  <c r="R926" i="6" s="1"/>
  <c r="C926" i="6"/>
  <c r="S925" i="6"/>
  <c r="Q925" i="6"/>
  <c r="R925" i="6" s="1"/>
  <c r="C925" i="6"/>
  <c r="S924" i="6"/>
  <c r="Q924" i="6"/>
  <c r="C924" i="6"/>
  <c r="S923" i="6"/>
  <c r="Q923" i="6"/>
  <c r="R923" i="6" s="1"/>
  <c r="C923" i="6"/>
  <c r="S922" i="6"/>
  <c r="Q922" i="6"/>
  <c r="R922" i="6" s="1"/>
  <c r="C922" i="6"/>
  <c r="S921" i="6"/>
  <c r="Q921" i="6"/>
  <c r="R921" i="6" s="1"/>
  <c r="C921" i="6"/>
  <c r="S920" i="6"/>
  <c r="Q920" i="6"/>
  <c r="C920" i="6"/>
  <c r="S919" i="6"/>
  <c r="Q919" i="6"/>
  <c r="R919" i="6" s="1"/>
  <c r="C919" i="6"/>
  <c r="S918" i="6"/>
  <c r="Q918" i="6"/>
  <c r="R918" i="6" s="1"/>
  <c r="C918" i="6"/>
  <c r="S917" i="6"/>
  <c r="Q917" i="6"/>
  <c r="R917" i="6" s="1"/>
  <c r="C917" i="6"/>
  <c r="S916" i="6"/>
  <c r="Q916" i="6"/>
  <c r="C916" i="6"/>
  <c r="S915" i="6"/>
  <c r="Q915" i="6"/>
  <c r="R915" i="6" s="1"/>
  <c r="C915" i="6"/>
  <c r="S914" i="6"/>
  <c r="Q914" i="6"/>
  <c r="R914" i="6" s="1"/>
  <c r="C914" i="6"/>
  <c r="S913" i="6"/>
  <c r="Q913" i="6"/>
  <c r="R913" i="6" s="1"/>
  <c r="C913" i="6"/>
  <c r="S912" i="6"/>
  <c r="Q912" i="6"/>
  <c r="C912" i="6"/>
  <c r="S911" i="6"/>
  <c r="Q911" i="6"/>
  <c r="R911" i="6" s="1"/>
  <c r="C911" i="6"/>
  <c r="S910" i="6"/>
  <c r="Q910" i="6"/>
  <c r="C910" i="6"/>
  <c r="S909" i="6"/>
  <c r="Q909" i="6"/>
  <c r="R909" i="6" s="1"/>
  <c r="C909" i="6"/>
  <c r="S908" i="6"/>
  <c r="Q908" i="6"/>
  <c r="C908" i="6"/>
  <c r="S907" i="6"/>
  <c r="Q907" i="6"/>
  <c r="R907" i="6" s="1"/>
  <c r="C907" i="6"/>
  <c r="S906" i="6"/>
  <c r="Q906" i="6"/>
  <c r="C906" i="6"/>
  <c r="S905" i="6"/>
  <c r="Q905" i="6"/>
  <c r="C905" i="6"/>
  <c r="S904" i="6"/>
  <c r="Q904" i="6"/>
  <c r="C904" i="6"/>
  <c r="S903" i="6"/>
  <c r="Q903" i="6"/>
  <c r="R903" i="6" s="1"/>
  <c r="C903" i="6"/>
  <c r="S902" i="6"/>
  <c r="Q902" i="6"/>
  <c r="C902" i="6"/>
  <c r="S901" i="6"/>
  <c r="Q901" i="6"/>
  <c r="R901" i="6" s="1"/>
  <c r="C901" i="6"/>
  <c r="S900" i="6"/>
  <c r="Q900" i="6"/>
  <c r="C900" i="6"/>
  <c r="S899" i="6"/>
  <c r="Q899" i="6"/>
  <c r="R899" i="6" s="1"/>
  <c r="C899" i="6"/>
  <c r="S898" i="6"/>
  <c r="Q898" i="6"/>
  <c r="C898" i="6"/>
  <c r="S897" i="6"/>
  <c r="Q897" i="6"/>
  <c r="C897" i="6"/>
  <c r="S896" i="6"/>
  <c r="Q896" i="6"/>
  <c r="C896" i="6"/>
  <c r="S895" i="6"/>
  <c r="Q895" i="6"/>
  <c r="R895" i="6" s="1"/>
  <c r="C895" i="6"/>
  <c r="S894" i="6"/>
  <c r="Q894" i="6"/>
  <c r="C894" i="6"/>
  <c r="S893" i="6"/>
  <c r="Q893" i="6"/>
  <c r="R893" i="6" s="1"/>
  <c r="C893" i="6"/>
  <c r="S892" i="6"/>
  <c r="Q892" i="6"/>
  <c r="C892" i="6"/>
  <c r="S891" i="6"/>
  <c r="Q891" i="6"/>
  <c r="R891" i="6" s="1"/>
  <c r="C891" i="6"/>
  <c r="S890" i="6"/>
  <c r="Q890" i="6"/>
  <c r="C890" i="6"/>
  <c r="S889" i="6"/>
  <c r="Q889" i="6"/>
  <c r="C889" i="6"/>
  <c r="S888" i="6"/>
  <c r="Q888" i="6"/>
  <c r="C888" i="6"/>
  <c r="S887" i="6"/>
  <c r="Q887" i="6"/>
  <c r="R887" i="6" s="1"/>
  <c r="C887" i="6"/>
  <c r="S886" i="6"/>
  <c r="Q886" i="6"/>
  <c r="C886" i="6"/>
  <c r="S885" i="6"/>
  <c r="Q885" i="6"/>
  <c r="R885" i="6" s="1"/>
  <c r="C885" i="6"/>
  <c r="S884" i="6"/>
  <c r="Q884" i="6"/>
  <c r="C884" i="6"/>
  <c r="S883" i="6"/>
  <c r="Q883" i="6"/>
  <c r="R883" i="6" s="1"/>
  <c r="C883" i="6"/>
  <c r="S882" i="6"/>
  <c r="Q882" i="6"/>
  <c r="C882" i="6"/>
  <c r="S881" i="6"/>
  <c r="Q881" i="6"/>
  <c r="C881" i="6"/>
  <c r="S880" i="6"/>
  <c r="Q880" i="6"/>
  <c r="C880" i="6"/>
  <c r="S879" i="6"/>
  <c r="Q879" i="6"/>
  <c r="C879" i="6"/>
  <c r="S878" i="6"/>
  <c r="Q878" i="6"/>
  <c r="C878" i="6"/>
  <c r="S877" i="6"/>
  <c r="Q877" i="6"/>
  <c r="C877" i="6"/>
  <c r="S876" i="6"/>
  <c r="Q876" i="6"/>
  <c r="C876" i="6"/>
  <c r="S875" i="6"/>
  <c r="Q875" i="6"/>
  <c r="R875" i="6" s="1"/>
  <c r="C875" i="6"/>
  <c r="S874" i="6"/>
  <c r="Q874" i="6"/>
  <c r="C874" i="6"/>
  <c r="S873" i="6"/>
  <c r="Q873" i="6"/>
  <c r="R873" i="6" s="1"/>
  <c r="C873" i="6"/>
  <c r="S872" i="6"/>
  <c r="Q872" i="6"/>
  <c r="R872" i="6" s="1"/>
  <c r="C872" i="6"/>
  <c r="S871" i="6"/>
  <c r="Q871" i="6"/>
  <c r="R871" i="6" s="1"/>
  <c r="C871" i="6"/>
  <c r="S870" i="6"/>
  <c r="Q870" i="6"/>
  <c r="C870" i="6"/>
  <c r="S869" i="6"/>
  <c r="Q869" i="6"/>
  <c r="R869" i="6" s="1"/>
  <c r="C869" i="6"/>
  <c r="S868" i="6"/>
  <c r="Q868" i="6"/>
  <c r="R868" i="6" s="1"/>
  <c r="C868" i="6"/>
  <c r="S867" i="6"/>
  <c r="Q867" i="6"/>
  <c r="R867" i="6" s="1"/>
  <c r="C867" i="6"/>
  <c r="S866" i="6"/>
  <c r="Q866" i="6"/>
  <c r="C866" i="6"/>
  <c r="S865" i="6"/>
  <c r="Q865" i="6"/>
  <c r="R865" i="6" s="1"/>
  <c r="C865" i="6"/>
  <c r="S864" i="6"/>
  <c r="Q864" i="6"/>
  <c r="R864" i="6" s="1"/>
  <c r="C864" i="6"/>
  <c r="S863" i="6"/>
  <c r="Q863" i="6"/>
  <c r="R863" i="6" s="1"/>
  <c r="C863" i="6"/>
  <c r="S862" i="6"/>
  <c r="Q862" i="6"/>
  <c r="C862" i="6"/>
  <c r="S861" i="6"/>
  <c r="Q861" i="6"/>
  <c r="C861" i="6"/>
  <c r="S860" i="6"/>
  <c r="Q860" i="6"/>
  <c r="C860" i="6"/>
  <c r="S859" i="6"/>
  <c r="Q859" i="6"/>
  <c r="C859" i="6"/>
  <c r="S858" i="6"/>
  <c r="Q858" i="6"/>
  <c r="C858" i="6"/>
  <c r="S857" i="6"/>
  <c r="Q857" i="6"/>
  <c r="C857" i="6"/>
  <c r="S856" i="6"/>
  <c r="Q856" i="6"/>
  <c r="R856" i="6" s="1"/>
  <c r="C856" i="6"/>
  <c r="S855" i="6"/>
  <c r="Q855" i="6"/>
  <c r="R855" i="6" s="1"/>
  <c r="C855" i="6"/>
  <c r="S854" i="6"/>
  <c r="Q854" i="6"/>
  <c r="C854" i="6"/>
  <c r="S853" i="6"/>
  <c r="Q853" i="6"/>
  <c r="R853" i="6" s="1"/>
  <c r="C853" i="6"/>
  <c r="S852" i="6"/>
  <c r="Q852" i="6"/>
  <c r="R852" i="6" s="1"/>
  <c r="C852" i="6"/>
  <c r="S851" i="6"/>
  <c r="Q851" i="6"/>
  <c r="R851" i="6" s="1"/>
  <c r="C851" i="6"/>
  <c r="S850" i="6"/>
  <c r="Q850" i="6"/>
  <c r="C850" i="6"/>
  <c r="S849" i="6"/>
  <c r="Q849" i="6"/>
  <c r="R849" i="6" s="1"/>
  <c r="C849" i="6"/>
  <c r="S848" i="6"/>
  <c r="Q848" i="6"/>
  <c r="R848" i="6" s="1"/>
  <c r="C848" i="6"/>
  <c r="S847" i="6"/>
  <c r="Q847" i="6"/>
  <c r="R847" i="6" s="1"/>
  <c r="C847" i="6"/>
  <c r="S846" i="6"/>
  <c r="Q846" i="6"/>
  <c r="C846" i="6"/>
  <c r="S845" i="6"/>
  <c r="Q845" i="6"/>
  <c r="R845" i="6" s="1"/>
  <c r="C845" i="6"/>
  <c r="S844" i="6"/>
  <c r="Q844" i="6"/>
  <c r="R844" i="6" s="1"/>
  <c r="C844" i="6"/>
  <c r="S843" i="6"/>
  <c r="Q843" i="6"/>
  <c r="R843" i="6" s="1"/>
  <c r="C843" i="6"/>
  <c r="S842" i="6"/>
  <c r="Q842" i="6"/>
  <c r="C842" i="6"/>
  <c r="S841" i="6"/>
  <c r="Q841" i="6"/>
  <c r="R841" i="6" s="1"/>
  <c r="C841" i="6"/>
  <c r="S840" i="6"/>
  <c r="Q840" i="6"/>
  <c r="R840" i="6" s="1"/>
  <c r="C840" i="6"/>
  <c r="S839" i="6"/>
  <c r="Q839" i="6"/>
  <c r="R839" i="6" s="1"/>
  <c r="C839" i="6"/>
  <c r="S838" i="6"/>
  <c r="Q838" i="6"/>
  <c r="C838" i="6"/>
  <c r="S837" i="6"/>
  <c r="Q837" i="6"/>
  <c r="R837" i="6" s="1"/>
  <c r="C837" i="6"/>
  <c r="S836" i="6"/>
  <c r="Q836" i="6"/>
  <c r="R836" i="6" s="1"/>
  <c r="C836" i="6"/>
  <c r="S835" i="6"/>
  <c r="Q835" i="6"/>
  <c r="R835" i="6" s="1"/>
  <c r="C835" i="6"/>
  <c r="S834" i="6"/>
  <c r="Q834" i="6"/>
  <c r="C834" i="6"/>
  <c r="S833" i="6"/>
  <c r="Q833" i="6"/>
  <c r="R833" i="6" s="1"/>
  <c r="C833" i="6"/>
  <c r="S832" i="6"/>
  <c r="Q832" i="6"/>
  <c r="R832" i="6" s="1"/>
  <c r="C832" i="6"/>
  <c r="S831" i="6"/>
  <c r="Q831" i="6"/>
  <c r="R831" i="6" s="1"/>
  <c r="C831" i="6"/>
  <c r="S830" i="6"/>
  <c r="Q830" i="6"/>
  <c r="C830" i="6"/>
  <c r="S829" i="6"/>
  <c r="Q829" i="6"/>
  <c r="R829" i="6" s="1"/>
  <c r="C829" i="6"/>
  <c r="S828" i="6"/>
  <c r="Q828" i="6"/>
  <c r="R828" i="6" s="1"/>
  <c r="C828" i="6"/>
  <c r="S827" i="6"/>
  <c r="Q827" i="6"/>
  <c r="R827" i="6" s="1"/>
  <c r="C827" i="6"/>
  <c r="S826" i="6"/>
  <c r="Q826" i="6"/>
  <c r="C826" i="6"/>
  <c r="S825" i="6"/>
  <c r="Q825" i="6"/>
  <c r="C825" i="6"/>
  <c r="S824" i="6"/>
  <c r="Q824" i="6"/>
  <c r="C824" i="6"/>
  <c r="S823" i="6"/>
  <c r="Q823" i="6"/>
  <c r="C823" i="6"/>
  <c r="S822" i="6"/>
  <c r="Q822" i="6"/>
  <c r="C822" i="6"/>
  <c r="S821" i="6"/>
  <c r="Q821" i="6"/>
  <c r="C821" i="6"/>
  <c r="S820" i="6"/>
  <c r="Q820" i="6"/>
  <c r="C820" i="6"/>
  <c r="S819" i="6"/>
  <c r="Q819" i="6"/>
  <c r="R819" i="6" s="1"/>
  <c r="C819" i="6"/>
  <c r="S818" i="6"/>
  <c r="Q818" i="6"/>
  <c r="C818" i="6"/>
  <c r="S817" i="6"/>
  <c r="Q817" i="6"/>
  <c r="C817" i="6"/>
  <c r="S816" i="6"/>
  <c r="Q816" i="6"/>
  <c r="R816" i="6" s="1"/>
  <c r="C816" i="6"/>
  <c r="S815" i="6"/>
  <c r="Q815" i="6"/>
  <c r="R815" i="6" s="1"/>
  <c r="C815" i="6"/>
  <c r="S814" i="6"/>
  <c r="Q814" i="6"/>
  <c r="C814" i="6"/>
  <c r="S813" i="6"/>
  <c r="Q813" i="6"/>
  <c r="C813" i="6"/>
  <c r="S812" i="6"/>
  <c r="Q812" i="6"/>
  <c r="R812" i="6" s="1"/>
  <c r="C812" i="6"/>
  <c r="S811" i="6"/>
  <c r="Q811" i="6"/>
  <c r="R811" i="6" s="1"/>
  <c r="C811" i="6"/>
  <c r="S810" i="6"/>
  <c r="Q810" i="6"/>
  <c r="C810" i="6"/>
  <c r="S809" i="6"/>
  <c r="Q809" i="6"/>
  <c r="C809" i="6"/>
  <c r="S808" i="6"/>
  <c r="Q808" i="6"/>
  <c r="R808" i="6" s="1"/>
  <c r="C808" i="6"/>
  <c r="S807" i="6"/>
  <c r="Q807" i="6"/>
  <c r="R807" i="6" s="1"/>
  <c r="C807" i="6"/>
  <c r="S806" i="6"/>
  <c r="Q806" i="6"/>
  <c r="C806" i="6"/>
  <c r="S805" i="6"/>
  <c r="Q805" i="6"/>
  <c r="R805" i="6" s="1"/>
  <c r="C805" i="6"/>
  <c r="S804" i="6"/>
  <c r="Q804" i="6"/>
  <c r="R804" i="6" s="1"/>
  <c r="C804" i="6"/>
  <c r="S803" i="6"/>
  <c r="Q803" i="6"/>
  <c r="R803" i="6" s="1"/>
  <c r="C803" i="6"/>
  <c r="S802" i="6"/>
  <c r="Q802" i="6"/>
  <c r="C802" i="6"/>
  <c r="S801" i="6"/>
  <c r="Q801" i="6"/>
  <c r="C801" i="6"/>
  <c r="S800" i="6"/>
  <c r="Q800" i="6"/>
  <c r="C800" i="6"/>
  <c r="S799" i="6"/>
  <c r="Q799" i="6"/>
  <c r="C799" i="6"/>
  <c r="S798" i="6"/>
  <c r="Q798" i="6"/>
  <c r="C798" i="6"/>
  <c r="S797" i="6"/>
  <c r="Q797" i="6"/>
  <c r="C797" i="6"/>
  <c r="S796" i="6"/>
  <c r="Q796" i="6"/>
  <c r="C796" i="6"/>
  <c r="S795" i="6"/>
  <c r="Q795" i="6"/>
  <c r="R795" i="6" s="1"/>
  <c r="C795" i="6"/>
  <c r="S794" i="6"/>
  <c r="Q794" i="6"/>
  <c r="C794" i="6"/>
  <c r="S793" i="6"/>
  <c r="Q793" i="6"/>
  <c r="C793" i="6"/>
  <c r="S792" i="6"/>
  <c r="Q792" i="6"/>
  <c r="R792" i="6" s="1"/>
  <c r="C792" i="6"/>
  <c r="S791" i="6"/>
  <c r="Q791" i="6"/>
  <c r="R791" i="6" s="1"/>
  <c r="C791" i="6"/>
  <c r="S790" i="6"/>
  <c r="Q790" i="6"/>
  <c r="C790" i="6"/>
  <c r="S789" i="6"/>
  <c r="Q789" i="6"/>
  <c r="C789" i="6"/>
  <c r="S788" i="6"/>
  <c r="Q788" i="6"/>
  <c r="R788" i="6" s="1"/>
  <c r="C788" i="6"/>
  <c r="S787" i="6"/>
  <c r="Q787" i="6"/>
  <c r="R787" i="6" s="1"/>
  <c r="C787" i="6"/>
  <c r="S786" i="6"/>
  <c r="Q786" i="6"/>
  <c r="C786" i="6"/>
  <c r="S785" i="6"/>
  <c r="Q785" i="6"/>
  <c r="R785" i="6" s="1"/>
  <c r="C785" i="6"/>
  <c r="S784" i="6"/>
  <c r="Q784" i="6"/>
  <c r="R784" i="6" s="1"/>
  <c r="C784" i="6"/>
  <c r="S783" i="6"/>
  <c r="Q783" i="6"/>
  <c r="R783" i="6" s="1"/>
  <c r="C783" i="6"/>
  <c r="S782" i="6"/>
  <c r="Q782" i="6"/>
  <c r="C782" i="6"/>
  <c r="S781" i="6"/>
  <c r="Q781" i="6"/>
  <c r="C781" i="6"/>
  <c r="S780" i="6"/>
  <c r="Q780" i="6"/>
  <c r="C780" i="6"/>
  <c r="S779" i="6"/>
  <c r="Q779" i="6"/>
  <c r="C779" i="6"/>
  <c r="S778" i="6"/>
  <c r="Q778" i="6"/>
  <c r="C778" i="6"/>
  <c r="S777" i="6"/>
  <c r="Q777" i="6"/>
  <c r="C777" i="6"/>
  <c r="S776" i="6"/>
  <c r="Q776" i="6"/>
  <c r="C776" i="6"/>
  <c r="S775" i="6"/>
  <c r="Q775" i="6"/>
  <c r="R775" i="6" s="1"/>
  <c r="C775" i="6"/>
  <c r="S774" i="6"/>
  <c r="Q774" i="6"/>
  <c r="R774" i="6" s="1"/>
  <c r="C774" i="6"/>
  <c r="S773" i="6"/>
  <c r="Q773" i="6"/>
  <c r="C773" i="6"/>
  <c r="S772" i="6"/>
  <c r="Q772" i="6"/>
  <c r="C772" i="6"/>
  <c r="S771" i="6"/>
  <c r="Q771" i="6"/>
  <c r="C771" i="6"/>
  <c r="S770" i="6"/>
  <c r="Q770" i="6"/>
  <c r="C770" i="6"/>
  <c r="S769" i="6"/>
  <c r="Q769" i="6"/>
  <c r="R769" i="6" s="1"/>
  <c r="C769" i="6"/>
  <c r="S768" i="6"/>
  <c r="Q768" i="6"/>
  <c r="R768" i="6" s="1"/>
  <c r="C768" i="6"/>
  <c r="S767" i="6"/>
  <c r="Q767" i="6"/>
  <c r="C767" i="6"/>
  <c r="S766" i="6"/>
  <c r="Q766" i="6"/>
  <c r="C766" i="6"/>
  <c r="S765" i="6"/>
  <c r="Q765" i="6"/>
  <c r="R765" i="6" s="1"/>
  <c r="C765" i="6"/>
  <c r="S764" i="6"/>
  <c r="Q764" i="6"/>
  <c r="R764" i="6" s="1"/>
  <c r="C764" i="6"/>
  <c r="S763" i="6"/>
  <c r="Q763" i="6"/>
  <c r="C763" i="6"/>
  <c r="S762" i="6"/>
  <c r="Q762" i="6"/>
  <c r="R762" i="6" s="1"/>
  <c r="C762" i="6"/>
  <c r="S761" i="6"/>
  <c r="Q761" i="6"/>
  <c r="R761" i="6" s="1"/>
  <c r="C761" i="6"/>
  <c r="S760" i="6"/>
  <c r="Q760" i="6"/>
  <c r="R760" i="6" s="1"/>
  <c r="C760" i="6"/>
  <c r="S759" i="6"/>
  <c r="Q759" i="6"/>
  <c r="C759" i="6"/>
  <c r="S758" i="6"/>
  <c r="Q758" i="6"/>
  <c r="C758" i="6"/>
  <c r="S757" i="6"/>
  <c r="Q757" i="6"/>
  <c r="R757" i="6" s="1"/>
  <c r="C757" i="6"/>
  <c r="S756" i="6"/>
  <c r="Q756" i="6"/>
  <c r="R756" i="6" s="1"/>
  <c r="C756" i="6"/>
  <c r="S755" i="6"/>
  <c r="Q755" i="6"/>
  <c r="C755" i="6"/>
  <c r="S754" i="6"/>
  <c r="Q754" i="6"/>
  <c r="R754" i="6" s="1"/>
  <c r="C754" i="6"/>
  <c r="S753" i="6"/>
  <c r="Q753" i="6"/>
  <c r="R753" i="6" s="1"/>
  <c r="C753" i="6"/>
  <c r="S752" i="6"/>
  <c r="Q752" i="6"/>
  <c r="R752" i="6" s="1"/>
  <c r="C752" i="6"/>
  <c r="S751" i="6"/>
  <c r="Q751" i="6"/>
  <c r="C751" i="6"/>
  <c r="S750" i="6"/>
  <c r="Q750" i="6"/>
  <c r="C750" i="6"/>
  <c r="S749" i="6"/>
  <c r="Q749" i="6"/>
  <c r="R749" i="6" s="1"/>
  <c r="C749" i="6"/>
  <c r="S748" i="6"/>
  <c r="Q748" i="6"/>
  <c r="R748" i="6" s="1"/>
  <c r="C748" i="6"/>
  <c r="S747" i="6"/>
  <c r="Q747" i="6"/>
  <c r="C747" i="6"/>
  <c r="S746" i="6"/>
  <c r="Q746" i="6"/>
  <c r="R746" i="6" s="1"/>
  <c r="C746" i="6"/>
  <c r="S745" i="6"/>
  <c r="Q745" i="6"/>
  <c r="R745" i="6" s="1"/>
  <c r="C745" i="6"/>
  <c r="S744" i="6"/>
  <c r="Q744" i="6"/>
  <c r="R744" i="6" s="1"/>
  <c r="C744" i="6"/>
  <c r="S743" i="6"/>
  <c r="Q743" i="6"/>
  <c r="C743" i="6"/>
  <c r="S742" i="6"/>
  <c r="Q742" i="6"/>
  <c r="C742" i="6"/>
  <c r="S741" i="6"/>
  <c r="Q741" i="6"/>
  <c r="R741" i="6" s="1"/>
  <c r="C741" i="6"/>
  <c r="S740" i="6"/>
  <c r="Q740" i="6"/>
  <c r="R740" i="6" s="1"/>
  <c r="C740" i="6"/>
  <c r="S739" i="6"/>
  <c r="Q739" i="6"/>
  <c r="C739" i="6"/>
  <c r="S738" i="6"/>
  <c r="Q738" i="6"/>
  <c r="R738" i="6" s="1"/>
  <c r="C738" i="6"/>
  <c r="S737" i="6"/>
  <c r="Q737" i="6"/>
  <c r="R737" i="6" s="1"/>
  <c r="C737" i="6"/>
  <c r="S736" i="6"/>
  <c r="Q736" i="6"/>
  <c r="R736" i="6" s="1"/>
  <c r="C736" i="6"/>
  <c r="S735" i="6"/>
  <c r="Q735" i="6"/>
  <c r="C735" i="6"/>
  <c r="S734" i="6"/>
  <c r="Q734" i="6"/>
  <c r="C734" i="6"/>
  <c r="S733" i="6"/>
  <c r="Q733" i="6"/>
  <c r="R733" i="6" s="1"/>
  <c r="C733" i="6"/>
  <c r="S732" i="6"/>
  <c r="Q732" i="6"/>
  <c r="R732" i="6" s="1"/>
  <c r="C732" i="6"/>
  <c r="S731" i="6"/>
  <c r="Q731" i="6"/>
  <c r="C731" i="6"/>
  <c r="S730" i="6"/>
  <c r="Q730" i="6"/>
  <c r="R730" i="6" s="1"/>
  <c r="C730" i="6"/>
  <c r="S729" i="6"/>
  <c r="Q729" i="6"/>
  <c r="R729" i="6" s="1"/>
  <c r="C729" i="6"/>
  <c r="S728" i="6"/>
  <c r="Q728" i="6"/>
  <c r="R728" i="6" s="1"/>
  <c r="C728" i="6"/>
  <c r="S727" i="6"/>
  <c r="Q727" i="6"/>
  <c r="C727" i="6"/>
  <c r="S726" i="6"/>
  <c r="Q726" i="6"/>
  <c r="C726" i="6"/>
  <c r="S725" i="6"/>
  <c r="Q725" i="6"/>
  <c r="C725" i="6"/>
  <c r="S724" i="6"/>
  <c r="Q724" i="6"/>
  <c r="R724" i="6" s="1"/>
  <c r="C724" i="6"/>
  <c r="S723" i="6"/>
  <c r="Q723" i="6"/>
  <c r="C723" i="6"/>
  <c r="S722" i="6"/>
  <c r="Q722" i="6"/>
  <c r="C722" i="6"/>
  <c r="S721" i="6"/>
  <c r="Q721" i="6"/>
  <c r="C721" i="6"/>
  <c r="S720" i="6"/>
  <c r="Q720" i="6"/>
  <c r="C720" i="6"/>
  <c r="S719" i="6"/>
  <c r="Q719" i="6"/>
  <c r="C719" i="6"/>
  <c r="S718" i="6"/>
  <c r="Q718" i="6"/>
  <c r="C718" i="6"/>
  <c r="S717" i="6"/>
  <c r="Q717" i="6"/>
  <c r="C717" i="6"/>
  <c r="S716" i="6"/>
  <c r="Q716" i="6"/>
  <c r="R716" i="6" s="1"/>
  <c r="C716" i="6"/>
  <c r="S715" i="6"/>
  <c r="Q715" i="6"/>
  <c r="C715" i="6"/>
  <c r="S714" i="6"/>
  <c r="Q714" i="6"/>
  <c r="R714" i="6" s="1"/>
  <c r="C714" i="6"/>
  <c r="S713" i="6"/>
  <c r="Q713" i="6"/>
  <c r="R713" i="6" s="1"/>
  <c r="C713" i="6"/>
  <c r="S712" i="6"/>
  <c r="Q712" i="6"/>
  <c r="R712" i="6" s="1"/>
  <c r="C712" i="6"/>
  <c r="S711" i="6"/>
  <c r="Q711" i="6"/>
  <c r="C711" i="6"/>
  <c r="S710" i="6"/>
  <c r="Q710" i="6"/>
  <c r="R710" i="6" s="1"/>
  <c r="C710" i="6"/>
  <c r="S709" i="6"/>
  <c r="Q709" i="6"/>
  <c r="R709" i="6" s="1"/>
  <c r="C709" i="6"/>
  <c r="S708" i="6"/>
  <c r="Q708" i="6"/>
  <c r="R708" i="6" s="1"/>
  <c r="C708" i="6"/>
  <c r="S707" i="6"/>
  <c r="Q707" i="6"/>
  <c r="C707" i="6"/>
  <c r="S706" i="6"/>
  <c r="Q706" i="6"/>
  <c r="C706" i="6"/>
  <c r="S705" i="6"/>
  <c r="Q705" i="6"/>
  <c r="C705" i="6"/>
  <c r="S704" i="6"/>
  <c r="Q704" i="6"/>
  <c r="C704" i="6"/>
  <c r="S703" i="6"/>
  <c r="Q703" i="6"/>
  <c r="C703" i="6"/>
  <c r="S702" i="6"/>
  <c r="Q702" i="6"/>
  <c r="R702" i="6" s="1"/>
  <c r="C702" i="6"/>
  <c r="S701" i="6"/>
  <c r="Q701" i="6"/>
  <c r="R701" i="6" s="1"/>
  <c r="C701" i="6"/>
  <c r="S700" i="6"/>
  <c r="Q700" i="6"/>
  <c r="R700" i="6" s="1"/>
  <c r="C700" i="6"/>
  <c r="S699" i="6"/>
  <c r="Q699" i="6"/>
  <c r="C699" i="6"/>
  <c r="S698" i="6"/>
  <c r="Q698" i="6"/>
  <c r="R698" i="6" s="1"/>
  <c r="C698" i="6"/>
  <c r="S697" i="6"/>
  <c r="Q697" i="6"/>
  <c r="R697" i="6" s="1"/>
  <c r="C697" i="6"/>
  <c r="S696" i="6"/>
  <c r="Q696" i="6"/>
  <c r="R696" i="6" s="1"/>
  <c r="C696" i="6"/>
  <c r="S695" i="6"/>
  <c r="Q695" i="6"/>
  <c r="C695" i="6"/>
  <c r="S694" i="6"/>
  <c r="Q694" i="6"/>
  <c r="R694" i="6" s="1"/>
  <c r="C694" i="6"/>
  <c r="S693" i="6"/>
  <c r="Q693" i="6"/>
  <c r="R693" i="6" s="1"/>
  <c r="C693" i="6"/>
  <c r="S692" i="6"/>
  <c r="Q692" i="6"/>
  <c r="R692" i="6" s="1"/>
  <c r="C692" i="6"/>
  <c r="S691" i="6"/>
  <c r="Q691" i="6"/>
  <c r="C691" i="6"/>
  <c r="S690" i="6"/>
  <c r="Q690" i="6"/>
  <c r="C690" i="6"/>
  <c r="S689" i="6"/>
  <c r="Q689" i="6"/>
  <c r="R689" i="6" s="1"/>
  <c r="C689" i="6"/>
  <c r="S688" i="6"/>
  <c r="Q688" i="6"/>
  <c r="C688" i="6"/>
  <c r="S687" i="6"/>
  <c r="Q687" i="6"/>
  <c r="C687" i="6"/>
  <c r="S686" i="6"/>
  <c r="Q686" i="6"/>
  <c r="R686" i="6" s="1"/>
  <c r="C686" i="6"/>
  <c r="S685" i="6"/>
  <c r="Q685" i="6"/>
  <c r="R685" i="6" s="1"/>
  <c r="C685" i="6"/>
  <c r="S684" i="6"/>
  <c r="Q684" i="6"/>
  <c r="R684" i="6" s="1"/>
  <c r="C684" i="6"/>
  <c r="S683" i="6"/>
  <c r="Q683" i="6"/>
  <c r="C683" i="6"/>
  <c r="S682" i="6"/>
  <c r="Q682" i="6"/>
  <c r="C682" i="6"/>
  <c r="S681" i="6"/>
  <c r="Q681" i="6"/>
  <c r="R681" i="6" s="1"/>
  <c r="C681" i="6"/>
  <c r="S680" i="6"/>
  <c r="Q680" i="6"/>
  <c r="C680" i="6"/>
  <c r="S679" i="6"/>
  <c r="Q679" i="6"/>
  <c r="C679" i="6"/>
  <c r="S678" i="6"/>
  <c r="Q678" i="6"/>
  <c r="R678" i="6" s="1"/>
  <c r="C678" i="6"/>
  <c r="S677" i="6"/>
  <c r="Q677" i="6"/>
  <c r="R677" i="6" s="1"/>
  <c r="C677" i="6"/>
  <c r="S676" i="6"/>
  <c r="Q676" i="6"/>
  <c r="R676" i="6" s="1"/>
  <c r="C676" i="6"/>
  <c r="S675" i="6"/>
  <c r="Q675" i="6"/>
  <c r="C675" i="6"/>
  <c r="S674" i="6"/>
  <c r="Q674" i="6"/>
  <c r="R674" i="6" s="1"/>
  <c r="C674" i="6"/>
  <c r="S673" i="6"/>
  <c r="Q673" i="6"/>
  <c r="R673" i="6" s="1"/>
  <c r="C673" i="6"/>
  <c r="S672" i="6"/>
  <c r="Q672" i="6"/>
  <c r="C672" i="6"/>
  <c r="S671" i="6"/>
  <c r="Q671" i="6"/>
  <c r="C671" i="6"/>
  <c r="S670" i="6"/>
  <c r="Q670" i="6"/>
  <c r="R670" i="6" s="1"/>
  <c r="C670" i="6"/>
  <c r="S669" i="6"/>
  <c r="Q669" i="6"/>
  <c r="R669" i="6" s="1"/>
  <c r="C669" i="6"/>
  <c r="S668" i="6"/>
  <c r="Q668" i="6"/>
  <c r="R668" i="6" s="1"/>
  <c r="C668" i="6"/>
  <c r="S667" i="6"/>
  <c r="Q667" i="6"/>
  <c r="C667" i="6"/>
  <c r="S666" i="6"/>
  <c r="Q666" i="6"/>
  <c r="R666" i="6" s="1"/>
  <c r="C666" i="6"/>
  <c r="S665" i="6"/>
  <c r="Q665" i="6"/>
  <c r="R665" i="6" s="1"/>
  <c r="C665" i="6"/>
  <c r="S664" i="6"/>
  <c r="Q664" i="6"/>
  <c r="R664" i="6" s="1"/>
  <c r="C664" i="6"/>
  <c r="S663" i="6"/>
  <c r="Q663" i="6"/>
  <c r="C663" i="6"/>
  <c r="S662" i="6"/>
  <c r="Q662" i="6"/>
  <c r="C662" i="6"/>
  <c r="S661" i="6"/>
  <c r="Q661" i="6"/>
  <c r="R661" i="6" s="1"/>
  <c r="C661" i="6"/>
  <c r="S660" i="6"/>
  <c r="Q660" i="6"/>
  <c r="C660" i="6"/>
  <c r="S659" i="6"/>
  <c r="Q659" i="6"/>
  <c r="C659" i="6"/>
  <c r="S658" i="6"/>
  <c r="Q658" i="6"/>
  <c r="R658" i="6" s="1"/>
  <c r="C658" i="6"/>
  <c r="S657" i="6"/>
  <c r="Q657" i="6"/>
  <c r="R657" i="6" s="1"/>
  <c r="C657" i="6"/>
  <c r="S656" i="6"/>
  <c r="Q656" i="6"/>
  <c r="R656" i="6" s="1"/>
  <c r="C656" i="6"/>
  <c r="S655" i="6"/>
  <c r="Q655" i="6"/>
  <c r="C655" i="6"/>
  <c r="S654" i="6"/>
  <c r="Q654" i="6"/>
  <c r="R654" i="6" s="1"/>
  <c r="C654" i="6"/>
  <c r="S653" i="6"/>
  <c r="Q653" i="6"/>
  <c r="R653" i="6" s="1"/>
  <c r="C653" i="6"/>
  <c r="S652" i="6"/>
  <c r="Q652" i="6"/>
  <c r="R652" i="6" s="1"/>
  <c r="C652" i="6"/>
  <c r="S651" i="6"/>
  <c r="Q651" i="6"/>
  <c r="C651" i="6"/>
  <c r="S650" i="6"/>
  <c r="Q650" i="6"/>
  <c r="R650" i="6" s="1"/>
  <c r="C650" i="6"/>
  <c r="S649" i="6"/>
  <c r="Q649" i="6"/>
  <c r="R649" i="6" s="1"/>
  <c r="C649" i="6"/>
  <c r="S648" i="6"/>
  <c r="Q648" i="6"/>
  <c r="R648" i="6" s="1"/>
  <c r="C648" i="6"/>
  <c r="S647" i="6"/>
  <c r="Q647" i="6"/>
  <c r="C647" i="6"/>
  <c r="S646" i="6"/>
  <c r="Q646" i="6"/>
  <c r="C646" i="6"/>
  <c r="S645" i="6"/>
  <c r="Q645" i="6"/>
  <c r="R645" i="6" s="1"/>
  <c r="C645" i="6"/>
  <c r="S644" i="6"/>
  <c r="Q644" i="6"/>
  <c r="C644" i="6"/>
  <c r="S643" i="6"/>
  <c r="Q643" i="6"/>
  <c r="C643" i="6"/>
  <c r="S642" i="6"/>
  <c r="Q642" i="6"/>
  <c r="R642" i="6" s="1"/>
  <c r="C642" i="6"/>
  <c r="S641" i="6"/>
  <c r="Q641" i="6"/>
  <c r="R641" i="6" s="1"/>
  <c r="C641" i="6"/>
  <c r="S640" i="6"/>
  <c r="Q640" i="6"/>
  <c r="C640" i="6"/>
  <c r="S639" i="6"/>
  <c r="Q639" i="6"/>
  <c r="C639" i="6"/>
  <c r="S638" i="6"/>
  <c r="Q638" i="6"/>
  <c r="R638" i="6" s="1"/>
  <c r="C638" i="6"/>
  <c r="S637" i="6"/>
  <c r="Q637" i="6"/>
  <c r="R637" i="6" s="1"/>
  <c r="C637" i="6"/>
  <c r="S636" i="6"/>
  <c r="Q636" i="6"/>
  <c r="R636" i="6" s="1"/>
  <c r="C636" i="6"/>
  <c r="S635" i="6"/>
  <c r="Q635" i="6"/>
  <c r="C635" i="6"/>
  <c r="S634" i="6"/>
  <c r="Q634" i="6"/>
  <c r="C634" i="6"/>
  <c r="S633" i="6"/>
  <c r="Q633" i="6"/>
  <c r="R633" i="6" s="1"/>
  <c r="C633" i="6"/>
  <c r="S632" i="6"/>
  <c r="Q632" i="6"/>
  <c r="C632" i="6"/>
  <c r="S631" i="6"/>
  <c r="Q631" i="6"/>
  <c r="C631" i="6"/>
  <c r="S630" i="6"/>
  <c r="Q630" i="6"/>
  <c r="C630" i="6"/>
  <c r="S629" i="6"/>
  <c r="Q629" i="6"/>
  <c r="R629" i="6" s="1"/>
  <c r="C629" i="6"/>
  <c r="S628" i="6"/>
  <c r="Q628" i="6"/>
  <c r="C628" i="6"/>
  <c r="S627" i="6"/>
  <c r="Q627" i="6"/>
  <c r="C627" i="6"/>
  <c r="S626" i="6"/>
  <c r="Q626" i="6"/>
  <c r="R626" i="6" s="1"/>
  <c r="C626" i="6"/>
  <c r="S625" i="6"/>
  <c r="Q625" i="6"/>
  <c r="R625" i="6" s="1"/>
  <c r="C625" i="6"/>
  <c r="S624" i="6"/>
  <c r="Q624" i="6"/>
  <c r="C624" i="6"/>
  <c r="S623" i="6"/>
  <c r="Q623" i="6"/>
  <c r="C623" i="6"/>
  <c r="S622" i="6"/>
  <c r="Q622" i="6"/>
  <c r="R622" i="6" s="1"/>
  <c r="C622" i="6"/>
  <c r="S621" i="6"/>
  <c r="Q621" i="6"/>
  <c r="R621" i="6" s="1"/>
  <c r="C621" i="6"/>
  <c r="S620" i="6"/>
  <c r="Q620" i="6"/>
  <c r="C620" i="6"/>
  <c r="S619" i="6"/>
  <c r="Q619" i="6"/>
  <c r="C619" i="6"/>
  <c r="S618" i="6"/>
  <c r="Q618" i="6"/>
  <c r="R618" i="6" s="1"/>
  <c r="C618" i="6"/>
  <c r="S617" i="6"/>
  <c r="Q617" i="6"/>
  <c r="R617" i="6" s="1"/>
  <c r="C617" i="6"/>
  <c r="S616" i="6"/>
  <c r="Q616" i="6"/>
  <c r="R616" i="6" s="1"/>
  <c r="C616" i="6"/>
  <c r="S615" i="6"/>
  <c r="Q615" i="6"/>
  <c r="C615" i="6"/>
  <c r="S614" i="6"/>
  <c r="Q614" i="6"/>
  <c r="R614" i="6" s="1"/>
  <c r="C614" i="6"/>
  <c r="S613" i="6"/>
  <c r="Q613" i="6"/>
  <c r="C613" i="6"/>
  <c r="S612" i="6"/>
  <c r="Q612" i="6"/>
  <c r="R612" i="6" s="1"/>
  <c r="C612" i="6"/>
  <c r="S611" i="6"/>
  <c r="Q611" i="6"/>
  <c r="R611" i="6" s="1"/>
  <c r="C611" i="6"/>
  <c r="S610" i="6"/>
  <c r="Q610" i="6"/>
  <c r="R610" i="6" s="1"/>
  <c r="C610" i="6"/>
  <c r="S609" i="6"/>
  <c r="Q609" i="6"/>
  <c r="R609" i="6" s="1"/>
  <c r="C609" i="6"/>
  <c r="S608" i="6"/>
  <c r="Q608" i="6"/>
  <c r="C608" i="6"/>
  <c r="S607" i="6"/>
  <c r="Q607" i="6"/>
  <c r="R607" i="6" s="1"/>
  <c r="C607" i="6"/>
  <c r="S606" i="6"/>
  <c r="Q606" i="6"/>
  <c r="R606" i="6" s="1"/>
  <c r="C606" i="6"/>
  <c r="S605" i="6"/>
  <c r="Q605" i="6"/>
  <c r="R605" i="6" s="1"/>
  <c r="C605" i="6"/>
  <c r="S604" i="6"/>
  <c r="Q604" i="6"/>
  <c r="R604" i="6" s="1"/>
  <c r="C604" i="6"/>
  <c r="S603" i="6"/>
  <c r="Q603" i="6"/>
  <c r="R603" i="6" s="1"/>
  <c r="C603" i="6"/>
  <c r="S602" i="6"/>
  <c r="Q602" i="6"/>
  <c r="C602" i="6"/>
  <c r="S601" i="6"/>
  <c r="Q601" i="6"/>
  <c r="R601" i="6" s="1"/>
  <c r="C601" i="6"/>
  <c r="S600" i="6"/>
  <c r="Q600" i="6"/>
  <c r="C600" i="6"/>
  <c r="S599" i="6"/>
  <c r="Q599" i="6"/>
  <c r="R599" i="6" s="1"/>
  <c r="C599" i="6"/>
  <c r="S598" i="6"/>
  <c r="Q598" i="6"/>
  <c r="C598" i="6"/>
  <c r="S597" i="6"/>
  <c r="Q597" i="6"/>
  <c r="R597" i="6" s="1"/>
  <c r="C597" i="6"/>
  <c r="S596" i="6"/>
  <c r="Q596" i="6"/>
  <c r="R596" i="6" s="1"/>
  <c r="C596" i="6"/>
  <c r="S595" i="6"/>
  <c r="Q595" i="6"/>
  <c r="R595" i="6" s="1"/>
  <c r="C595" i="6"/>
  <c r="S594" i="6"/>
  <c r="Q594" i="6"/>
  <c r="R594" i="6" s="1"/>
  <c r="C594" i="6"/>
  <c r="S593" i="6"/>
  <c r="Q593" i="6"/>
  <c r="R593" i="6" s="1"/>
  <c r="C593" i="6"/>
  <c r="S592" i="6"/>
  <c r="Q592" i="6"/>
  <c r="R592" i="6" s="1"/>
  <c r="C592" i="6"/>
  <c r="S591" i="6"/>
  <c r="Q591" i="6"/>
  <c r="R591" i="6" s="1"/>
  <c r="C591" i="6"/>
  <c r="S590" i="6"/>
  <c r="Q590" i="6"/>
  <c r="C590" i="6"/>
  <c r="S589" i="6"/>
  <c r="Q589" i="6"/>
  <c r="R589" i="6" s="1"/>
  <c r="C589" i="6"/>
  <c r="S588" i="6"/>
  <c r="Q588" i="6"/>
  <c r="C588" i="6"/>
  <c r="S587" i="6"/>
  <c r="Q587" i="6"/>
  <c r="R587" i="6" s="1"/>
  <c r="C587" i="6"/>
  <c r="S586" i="6"/>
  <c r="Q586" i="6"/>
  <c r="C586" i="6"/>
  <c r="S585" i="6"/>
  <c r="Q585" i="6"/>
  <c r="R585" i="6" s="1"/>
  <c r="C585" i="6"/>
  <c r="S584" i="6"/>
  <c r="Q584" i="6"/>
  <c r="C584" i="6"/>
  <c r="S583" i="6"/>
  <c r="Q583" i="6"/>
  <c r="R583" i="6" s="1"/>
  <c r="C583" i="6"/>
  <c r="S582" i="6"/>
  <c r="Q582" i="6"/>
  <c r="C582" i="6"/>
  <c r="S581" i="6"/>
  <c r="Q581" i="6"/>
  <c r="R581" i="6" s="1"/>
  <c r="C581" i="6"/>
  <c r="S580" i="6"/>
  <c r="Q580" i="6"/>
  <c r="C580" i="6"/>
  <c r="S579" i="6"/>
  <c r="Q579" i="6"/>
  <c r="R579" i="6" s="1"/>
  <c r="C579" i="6"/>
  <c r="S578" i="6"/>
  <c r="Q578" i="6"/>
  <c r="R578" i="6" s="1"/>
  <c r="C578" i="6"/>
  <c r="S577" i="6"/>
  <c r="Q577" i="6"/>
  <c r="R577" i="6" s="1"/>
  <c r="C577" i="6"/>
  <c r="S576" i="6"/>
  <c r="Q576" i="6"/>
  <c r="C576" i="6"/>
  <c r="S575" i="6"/>
  <c r="Q575" i="6"/>
  <c r="R575" i="6" s="1"/>
  <c r="C575" i="6"/>
  <c r="S574" i="6"/>
  <c r="Q574" i="6"/>
  <c r="R574" i="6" s="1"/>
  <c r="C574" i="6"/>
  <c r="S573" i="6"/>
  <c r="Q573" i="6"/>
  <c r="R573" i="6" s="1"/>
  <c r="C573" i="6"/>
  <c r="S572" i="6"/>
  <c r="Q572" i="6"/>
  <c r="C572" i="6"/>
  <c r="S571" i="6"/>
  <c r="Q571" i="6"/>
  <c r="R571" i="6" s="1"/>
  <c r="C571" i="6"/>
  <c r="S570" i="6"/>
  <c r="Q570" i="6"/>
  <c r="C570" i="6"/>
  <c r="S569" i="6"/>
  <c r="Q569" i="6"/>
  <c r="R569" i="6" s="1"/>
  <c r="C569" i="6"/>
  <c r="S568" i="6"/>
  <c r="Q568" i="6"/>
  <c r="C568" i="6"/>
  <c r="S567" i="6"/>
  <c r="Q567" i="6"/>
  <c r="R567" i="6" s="1"/>
  <c r="C567" i="6"/>
  <c r="S566" i="6"/>
  <c r="Q566" i="6"/>
  <c r="C566" i="6"/>
  <c r="S565" i="6"/>
  <c r="Q565" i="6"/>
  <c r="R565" i="6" s="1"/>
  <c r="C565" i="6"/>
  <c r="S564" i="6"/>
  <c r="Q564" i="6"/>
  <c r="R564" i="6" s="1"/>
  <c r="C564" i="6"/>
  <c r="S563" i="6"/>
  <c r="Q563" i="6"/>
  <c r="R563" i="6" s="1"/>
  <c r="C563" i="6"/>
  <c r="S562" i="6"/>
  <c r="Q562" i="6"/>
  <c r="R562" i="6" s="1"/>
  <c r="C562" i="6"/>
  <c r="S561" i="6"/>
  <c r="Q561" i="6"/>
  <c r="R561" i="6" s="1"/>
  <c r="C561" i="6"/>
  <c r="S560" i="6"/>
  <c r="Q560" i="6"/>
  <c r="R560" i="6" s="1"/>
  <c r="C560" i="6"/>
  <c r="S559" i="6"/>
  <c r="Q559" i="6"/>
  <c r="R559" i="6" s="1"/>
  <c r="C559" i="6"/>
  <c r="S558" i="6"/>
  <c r="Q558" i="6"/>
  <c r="C558" i="6"/>
  <c r="S557" i="6"/>
  <c r="Q557" i="6"/>
  <c r="R557" i="6" s="1"/>
  <c r="C557" i="6"/>
  <c r="S556" i="6"/>
  <c r="Q556" i="6"/>
  <c r="C556" i="6"/>
  <c r="S555" i="6"/>
  <c r="Q555" i="6"/>
  <c r="R555" i="6" s="1"/>
  <c r="C555" i="6"/>
  <c r="S554" i="6"/>
  <c r="Q554" i="6"/>
  <c r="C554" i="6"/>
  <c r="S553" i="6"/>
  <c r="Q553" i="6"/>
  <c r="R553" i="6" s="1"/>
  <c r="C553" i="6"/>
  <c r="S552" i="6"/>
  <c r="Q552" i="6"/>
  <c r="C552" i="6"/>
  <c r="S551" i="6"/>
  <c r="Q551" i="6"/>
  <c r="R551" i="6" s="1"/>
  <c r="C551" i="6"/>
  <c r="S550" i="6"/>
  <c r="Q550" i="6"/>
  <c r="C550" i="6"/>
  <c r="S549" i="6"/>
  <c r="Q549" i="6"/>
  <c r="R549" i="6" s="1"/>
  <c r="C549" i="6"/>
  <c r="S548" i="6"/>
  <c r="Q548" i="6"/>
  <c r="C548" i="6"/>
  <c r="S547" i="6"/>
  <c r="Q547" i="6"/>
  <c r="R547" i="6" s="1"/>
  <c r="C547" i="6"/>
  <c r="S546" i="6"/>
  <c r="Q546" i="6"/>
  <c r="R546" i="6" s="1"/>
  <c r="C546" i="6"/>
  <c r="S545" i="6"/>
  <c r="Q545" i="6"/>
  <c r="R545" i="6" s="1"/>
  <c r="C545" i="6"/>
  <c r="S544" i="6"/>
  <c r="Q544" i="6"/>
  <c r="C544" i="6"/>
  <c r="S543" i="6"/>
  <c r="Q543" i="6"/>
  <c r="R543" i="6" s="1"/>
  <c r="C543" i="6"/>
  <c r="S542" i="6"/>
  <c r="Q542" i="6"/>
  <c r="R542" i="6" s="1"/>
  <c r="C542" i="6"/>
  <c r="S541" i="6"/>
  <c r="Q541" i="6"/>
  <c r="R541" i="6" s="1"/>
  <c r="C541" i="6"/>
  <c r="S540" i="6"/>
  <c r="Q540" i="6"/>
  <c r="C540" i="6"/>
  <c r="S539" i="6"/>
  <c r="Q539" i="6"/>
  <c r="R539" i="6" s="1"/>
  <c r="C539" i="6"/>
  <c r="S538" i="6"/>
  <c r="Q538" i="6"/>
  <c r="C538" i="6"/>
  <c r="S537" i="6"/>
  <c r="Q537" i="6"/>
  <c r="R537" i="6" s="1"/>
  <c r="C537" i="6"/>
  <c r="S536" i="6"/>
  <c r="Q536" i="6"/>
  <c r="C536" i="6"/>
  <c r="S535" i="6"/>
  <c r="Q535" i="6"/>
  <c r="R535" i="6" s="1"/>
  <c r="C535" i="6"/>
  <c r="S534" i="6"/>
  <c r="Q534" i="6"/>
  <c r="C534" i="6"/>
  <c r="S533" i="6"/>
  <c r="Q533" i="6"/>
  <c r="R533" i="6" s="1"/>
  <c r="C533" i="6"/>
  <c r="S532" i="6"/>
  <c r="Q532" i="6"/>
  <c r="R532" i="6" s="1"/>
  <c r="C532" i="6"/>
  <c r="S531" i="6"/>
  <c r="Q531" i="6"/>
  <c r="R531" i="6" s="1"/>
  <c r="C531" i="6"/>
  <c r="S530" i="6"/>
  <c r="Q530" i="6"/>
  <c r="R530" i="6" s="1"/>
  <c r="C530" i="6"/>
  <c r="S529" i="6"/>
  <c r="Q529" i="6"/>
  <c r="R529" i="6" s="1"/>
  <c r="C529" i="6"/>
  <c r="S528" i="6"/>
  <c r="Q528" i="6"/>
  <c r="R528" i="6" s="1"/>
  <c r="C528" i="6"/>
  <c r="S527" i="6"/>
  <c r="Q527" i="6"/>
  <c r="R527" i="6" s="1"/>
  <c r="C527" i="6"/>
  <c r="S526" i="6"/>
  <c r="Q526" i="6"/>
  <c r="C526" i="6"/>
  <c r="S525" i="6"/>
  <c r="Q525" i="6"/>
  <c r="R525" i="6" s="1"/>
  <c r="C525" i="6"/>
  <c r="S524" i="6"/>
  <c r="Q524" i="6"/>
  <c r="C524" i="6"/>
  <c r="S523" i="6"/>
  <c r="Q523" i="6"/>
  <c r="R523" i="6" s="1"/>
  <c r="C523" i="6"/>
  <c r="S522" i="6"/>
  <c r="Q522" i="6"/>
  <c r="C522" i="6"/>
  <c r="S521" i="6"/>
  <c r="Q521" i="6"/>
  <c r="R521" i="6" s="1"/>
  <c r="C521" i="6"/>
  <c r="S520" i="6"/>
  <c r="Q520" i="6"/>
  <c r="C520" i="6"/>
  <c r="S519" i="6"/>
  <c r="Q519" i="6"/>
  <c r="R519" i="6" s="1"/>
  <c r="C519" i="6"/>
  <c r="S518" i="6"/>
  <c r="Q518" i="6"/>
  <c r="C518" i="6"/>
  <c r="S517" i="6"/>
  <c r="Q517" i="6"/>
  <c r="R517" i="6" s="1"/>
  <c r="C517" i="6"/>
  <c r="S516" i="6"/>
  <c r="Q516" i="6"/>
  <c r="C516" i="6"/>
  <c r="S515" i="6"/>
  <c r="Q515" i="6"/>
  <c r="R515" i="6" s="1"/>
  <c r="C515" i="6"/>
  <c r="S514" i="6"/>
  <c r="Q514" i="6"/>
  <c r="R514" i="6" s="1"/>
  <c r="C514" i="6"/>
  <c r="S513" i="6"/>
  <c r="Q513" i="6"/>
  <c r="R513" i="6" s="1"/>
  <c r="C513" i="6"/>
  <c r="S512" i="6"/>
  <c r="Q512" i="6"/>
  <c r="C512" i="6"/>
  <c r="S511" i="6"/>
  <c r="Q511" i="6"/>
  <c r="R511" i="6" s="1"/>
  <c r="C511" i="6"/>
  <c r="S510" i="6"/>
  <c r="Q510" i="6"/>
  <c r="C510" i="6"/>
  <c r="S509" i="6"/>
  <c r="Q509" i="6"/>
  <c r="R509" i="6" s="1"/>
  <c r="C509" i="6"/>
  <c r="S508" i="6"/>
  <c r="Q508" i="6"/>
  <c r="C508" i="6"/>
  <c r="S507" i="6"/>
  <c r="Q507" i="6"/>
  <c r="R507" i="6" s="1"/>
  <c r="C507" i="6"/>
  <c r="S506" i="6"/>
  <c r="Q506" i="6"/>
  <c r="C506" i="6"/>
  <c r="S505" i="6"/>
  <c r="Q505" i="6"/>
  <c r="R505" i="6" s="1"/>
  <c r="C505" i="6"/>
  <c r="S504" i="6"/>
  <c r="Q504" i="6"/>
  <c r="C504" i="6"/>
  <c r="S503" i="6"/>
  <c r="Q503" i="6"/>
  <c r="R503" i="6" s="1"/>
  <c r="C503" i="6"/>
  <c r="S502" i="6"/>
  <c r="Q502" i="6"/>
  <c r="C502" i="6"/>
  <c r="S501" i="6"/>
  <c r="Q501" i="6"/>
  <c r="R501" i="6" s="1"/>
  <c r="C501" i="6"/>
  <c r="S500" i="6"/>
  <c r="Q500" i="6"/>
  <c r="C500" i="6"/>
  <c r="S499" i="6"/>
  <c r="Q499" i="6"/>
  <c r="R499" i="6" s="1"/>
  <c r="C499" i="6"/>
  <c r="S498" i="6"/>
  <c r="Q498" i="6"/>
  <c r="R498" i="6" s="1"/>
  <c r="C498" i="6"/>
  <c r="S497" i="6"/>
  <c r="Q497" i="6"/>
  <c r="R497" i="6" s="1"/>
  <c r="C497" i="6"/>
  <c r="S496" i="6"/>
  <c r="Q496" i="6"/>
  <c r="C496" i="6"/>
  <c r="S495" i="6"/>
  <c r="Q495" i="6"/>
  <c r="R495" i="6" s="1"/>
  <c r="C495" i="6"/>
  <c r="S494" i="6"/>
  <c r="Q494" i="6"/>
  <c r="C494" i="6"/>
  <c r="S493" i="6"/>
  <c r="Q493" i="6"/>
  <c r="R493" i="6" s="1"/>
  <c r="C493" i="6"/>
  <c r="S492" i="6"/>
  <c r="Q492" i="6"/>
  <c r="C492" i="6"/>
  <c r="S491" i="6"/>
  <c r="Q491" i="6"/>
  <c r="C491" i="6"/>
  <c r="S490" i="6"/>
  <c r="Q490" i="6"/>
  <c r="C490" i="6"/>
  <c r="S489" i="6"/>
  <c r="Q489" i="6"/>
  <c r="C489" i="6"/>
  <c r="S488" i="6"/>
  <c r="Q488" i="6"/>
  <c r="R488" i="6" s="1"/>
  <c r="C488" i="6"/>
  <c r="S487" i="6"/>
  <c r="Q487" i="6"/>
  <c r="C487" i="6"/>
  <c r="S486" i="6"/>
  <c r="Q486" i="6"/>
  <c r="C486" i="6"/>
  <c r="S485" i="6"/>
  <c r="Q485" i="6"/>
  <c r="C485" i="6"/>
  <c r="S484" i="6"/>
  <c r="Q484" i="6"/>
  <c r="R484" i="6" s="1"/>
  <c r="C484" i="6"/>
  <c r="S483" i="6"/>
  <c r="Q483" i="6"/>
  <c r="C483" i="6"/>
  <c r="S482" i="6"/>
  <c r="Q482" i="6"/>
  <c r="C482" i="6"/>
  <c r="S481" i="6"/>
  <c r="Q481" i="6"/>
  <c r="R481" i="6" s="1"/>
  <c r="C481" i="6"/>
  <c r="S480" i="6"/>
  <c r="Q480" i="6"/>
  <c r="R480" i="6" s="1"/>
  <c r="C480" i="6"/>
  <c r="S479" i="6"/>
  <c r="Q479" i="6"/>
  <c r="C479" i="6"/>
  <c r="S478" i="6"/>
  <c r="Q478" i="6"/>
  <c r="C478" i="6"/>
  <c r="S477" i="6"/>
  <c r="Q477" i="6"/>
  <c r="R477" i="6" s="1"/>
  <c r="C477" i="6"/>
  <c r="S476" i="6"/>
  <c r="Q476" i="6"/>
  <c r="R476" i="6" s="1"/>
  <c r="C476" i="6"/>
  <c r="S475" i="6"/>
  <c r="Q475" i="6"/>
  <c r="C475" i="6"/>
  <c r="S474" i="6"/>
  <c r="Q474" i="6"/>
  <c r="C474" i="6"/>
  <c r="S473" i="6"/>
  <c r="Q473" i="6"/>
  <c r="R473" i="6" s="1"/>
  <c r="C473" i="6"/>
  <c r="S472" i="6"/>
  <c r="Q472" i="6"/>
  <c r="C472" i="6"/>
  <c r="S471" i="6"/>
  <c r="Q471" i="6"/>
  <c r="C471" i="6"/>
  <c r="S470" i="6"/>
  <c r="Q470" i="6"/>
  <c r="R470" i="6" s="1"/>
  <c r="C470" i="6"/>
  <c r="S469" i="6"/>
  <c r="Q469" i="6"/>
  <c r="R469" i="6" s="1"/>
  <c r="C469" i="6"/>
  <c r="S468" i="6"/>
  <c r="Q468" i="6"/>
  <c r="C468" i="6"/>
  <c r="S467" i="6"/>
  <c r="Q467" i="6"/>
  <c r="C467" i="6"/>
  <c r="S466" i="6"/>
  <c r="Q466" i="6"/>
  <c r="R466" i="6" s="1"/>
  <c r="C466" i="6"/>
  <c r="S465" i="6"/>
  <c r="Q465" i="6"/>
  <c r="C465" i="6"/>
  <c r="S464" i="6"/>
  <c r="Q464" i="6"/>
  <c r="R464" i="6" s="1"/>
  <c r="C464" i="6"/>
  <c r="S463" i="6"/>
  <c r="Q463" i="6"/>
  <c r="C463" i="6"/>
  <c r="S462" i="6"/>
  <c r="Q462" i="6"/>
  <c r="C462" i="6"/>
  <c r="S461" i="6"/>
  <c r="Q461" i="6"/>
  <c r="R461" i="6" s="1"/>
  <c r="C461" i="6"/>
  <c r="S460" i="6"/>
  <c r="Q460" i="6"/>
  <c r="R460" i="6" s="1"/>
  <c r="C460" i="6"/>
  <c r="S459" i="6"/>
  <c r="Q459" i="6"/>
  <c r="C459" i="6"/>
  <c r="S458" i="6"/>
  <c r="Q458" i="6"/>
  <c r="C458" i="6"/>
  <c r="S457" i="6"/>
  <c r="Q457" i="6"/>
  <c r="R457" i="6" s="1"/>
  <c r="C457" i="6"/>
  <c r="S456" i="6"/>
  <c r="Q456" i="6"/>
  <c r="R456" i="6" s="1"/>
  <c r="C456" i="6"/>
  <c r="S455" i="6"/>
  <c r="Q455" i="6"/>
  <c r="C455" i="6"/>
  <c r="S454" i="6"/>
  <c r="Q454" i="6"/>
  <c r="C454" i="6"/>
  <c r="S453" i="6"/>
  <c r="Q453" i="6"/>
  <c r="C453" i="6"/>
  <c r="S452" i="6"/>
  <c r="Q452" i="6"/>
  <c r="C452" i="6"/>
  <c r="S451" i="6"/>
  <c r="Q451" i="6"/>
  <c r="C451" i="6"/>
  <c r="S450" i="6"/>
  <c r="Q450" i="6"/>
  <c r="R450" i="6" s="1"/>
  <c r="C450" i="6"/>
  <c r="S449" i="6"/>
  <c r="Q449" i="6"/>
  <c r="R449" i="6" s="1"/>
  <c r="C449" i="6"/>
  <c r="S448" i="6"/>
  <c r="Q448" i="6"/>
  <c r="C448" i="6"/>
  <c r="S447" i="6"/>
  <c r="Q447" i="6"/>
  <c r="C447" i="6"/>
  <c r="S446" i="6"/>
  <c r="Q446" i="6"/>
  <c r="C446" i="6"/>
  <c r="S445" i="6"/>
  <c r="Q445" i="6"/>
  <c r="R445" i="6" s="1"/>
  <c r="C445" i="6"/>
  <c r="S444" i="6"/>
  <c r="Q444" i="6"/>
  <c r="C444" i="6"/>
  <c r="S443" i="6"/>
  <c r="Q443" i="6"/>
  <c r="C443" i="6"/>
  <c r="S442" i="6"/>
  <c r="Q442" i="6"/>
  <c r="R442" i="6" s="1"/>
  <c r="C442" i="6"/>
  <c r="S441" i="6"/>
  <c r="Q441" i="6"/>
  <c r="R441" i="6" s="1"/>
  <c r="C441" i="6"/>
  <c r="S440" i="6"/>
  <c r="Q440" i="6"/>
  <c r="C440" i="6"/>
  <c r="S439" i="6"/>
  <c r="Q439" i="6"/>
  <c r="C439" i="6"/>
  <c r="S438" i="6"/>
  <c r="Q438" i="6"/>
  <c r="R438" i="6" s="1"/>
  <c r="C438" i="6"/>
  <c r="S437" i="6"/>
  <c r="Q437" i="6"/>
  <c r="R437" i="6" s="1"/>
  <c r="C437" i="6"/>
  <c r="S436" i="6"/>
  <c r="Q436" i="6"/>
  <c r="C436" i="6"/>
  <c r="S435" i="6"/>
  <c r="Q435" i="6"/>
  <c r="C435" i="6"/>
  <c r="S434" i="6"/>
  <c r="Q434" i="6"/>
  <c r="R434" i="6" s="1"/>
  <c r="C434" i="6"/>
  <c r="S433" i="6"/>
  <c r="Q433" i="6"/>
  <c r="R433" i="6" s="1"/>
  <c r="C433" i="6"/>
  <c r="S432" i="6"/>
  <c r="Q432" i="6"/>
  <c r="C432" i="6"/>
  <c r="S431" i="6"/>
  <c r="Q431" i="6"/>
  <c r="R431" i="6" s="1"/>
  <c r="C431" i="6"/>
  <c r="S430" i="6"/>
  <c r="Q430" i="6"/>
  <c r="R430" i="6" s="1"/>
  <c r="C430" i="6"/>
  <c r="S429" i="6"/>
  <c r="Q429" i="6"/>
  <c r="R429" i="6" s="1"/>
  <c r="C429" i="6"/>
  <c r="S428" i="6"/>
  <c r="Q428" i="6"/>
  <c r="C428" i="6"/>
  <c r="S427" i="6"/>
  <c r="Q427" i="6"/>
  <c r="C427" i="6"/>
  <c r="S426" i="6"/>
  <c r="Q426" i="6"/>
  <c r="R426" i="6" s="1"/>
  <c r="C426" i="6"/>
  <c r="S425" i="6"/>
  <c r="Q425" i="6"/>
  <c r="R425" i="6" s="1"/>
  <c r="C425" i="6"/>
  <c r="S424" i="6"/>
  <c r="Q424" i="6"/>
  <c r="C424" i="6"/>
  <c r="S423" i="6"/>
  <c r="Q423" i="6"/>
  <c r="R423" i="6" s="1"/>
  <c r="C423" i="6"/>
  <c r="S422" i="6"/>
  <c r="Q422" i="6"/>
  <c r="R422" i="6" s="1"/>
  <c r="C422" i="6"/>
  <c r="S421" i="6"/>
  <c r="Q421" i="6"/>
  <c r="R421" i="6" s="1"/>
  <c r="C421" i="6"/>
  <c r="S420" i="6"/>
  <c r="Q420" i="6"/>
  <c r="C420" i="6"/>
  <c r="S419" i="6"/>
  <c r="Q419" i="6"/>
  <c r="R419" i="6" s="1"/>
  <c r="C419" i="6"/>
  <c r="S418" i="6"/>
  <c r="Q418" i="6"/>
  <c r="R418" i="6" s="1"/>
  <c r="C418" i="6"/>
  <c r="S417" i="6"/>
  <c r="Q417" i="6"/>
  <c r="R417" i="6" s="1"/>
  <c r="C417" i="6"/>
  <c r="S416" i="6"/>
  <c r="Q416" i="6"/>
  <c r="C416" i="6"/>
  <c r="S415" i="6"/>
  <c r="Q415" i="6"/>
  <c r="C415" i="6"/>
  <c r="S414" i="6"/>
  <c r="Q414" i="6"/>
  <c r="R414" i="6" s="1"/>
  <c r="C414" i="6"/>
  <c r="S413" i="6"/>
  <c r="Q413" i="6"/>
  <c r="R413" i="6" s="1"/>
  <c r="C413" i="6"/>
  <c r="S412" i="6"/>
  <c r="Q412" i="6"/>
  <c r="C412" i="6"/>
  <c r="S411" i="6"/>
  <c r="Q411" i="6"/>
  <c r="C411" i="6"/>
  <c r="S410" i="6"/>
  <c r="Q410" i="6"/>
  <c r="R410" i="6" s="1"/>
  <c r="C410" i="6"/>
  <c r="S409" i="6"/>
  <c r="Q409" i="6"/>
  <c r="R409" i="6" s="1"/>
  <c r="C409" i="6"/>
  <c r="S408" i="6"/>
  <c r="Q408" i="6"/>
  <c r="C408" i="6"/>
  <c r="S407" i="6"/>
  <c r="Q407" i="6"/>
  <c r="R407" i="6" s="1"/>
  <c r="C407" i="6"/>
  <c r="S406" i="6"/>
  <c r="Q406" i="6"/>
  <c r="R406" i="6" s="1"/>
  <c r="C406" i="6"/>
  <c r="S405" i="6"/>
  <c r="Q405" i="6"/>
  <c r="C405" i="6"/>
  <c r="S404" i="6"/>
  <c r="Q404" i="6"/>
  <c r="C404" i="6"/>
  <c r="S403" i="6"/>
  <c r="Q403" i="6"/>
  <c r="C403" i="6"/>
  <c r="S402" i="6"/>
  <c r="Q402" i="6"/>
  <c r="R402" i="6" s="1"/>
  <c r="C402" i="6"/>
  <c r="S401" i="6"/>
  <c r="Q401" i="6"/>
  <c r="C401" i="6"/>
  <c r="S400" i="6"/>
  <c r="Q400" i="6"/>
  <c r="C400" i="6"/>
  <c r="S399" i="6"/>
  <c r="Q399" i="6"/>
  <c r="C399" i="6"/>
  <c r="S398" i="6"/>
  <c r="Q398" i="6"/>
  <c r="R398" i="6" s="1"/>
  <c r="C398" i="6"/>
  <c r="S397" i="6"/>
  <c r="Q397" i="6"/>
  <c r="C397" i="6"/>
  <c r="S396" i="6"/>
  <c r="Q396" i="6"/>
  <c r="C396" i="6"/>
  <c r="S395" i="6"/>
  <c r="Q395" i="6"/>
  <c r="C395" i="6"/>
  <c r="S394" i="6"/>
  <c r="Q394" i="6"/>
  <c r="R394" i="6" s="1"/>
  <c r="C394" i="6"/>
  <c r="S393" i="6"/>
  <c r="Q393" i="6"/>
  <c r="C393" i="6"/>
  <c r="S392" i="6"/>
  <c r="Q392" i="6"/>
  <c r="C392" i="6"/>
  <c r="S391" i="6"/>
  <c r="Q391" i="6"/>
  <c r="C391" i="6"/>
  <c r="S390" i="6"/>
  <c r="Q390" i="6"/>
  <c r="R390" i="6" s="1"/>
  <c r="C390" i="6"/>
  <c r="S389" i="6"/>
  <c r="Q389" i="6"/>
  <c r="C389" i="6"/>
  <c r="S388" i="6"/>
  <c r="Q388" i="6"/>
  <c r="C388" i="6"/>
  <c r="S387" i="6"/>
  <c r="Q387" i="6"/>
  <c r="C387" i="6"/>
  <c r="S386" i="6"/>
  <c r="Q386" i="6"/>
  <c r="R386" i="6" s="1"/>
  <c r="C386" i="6"/>
  <c r="S385" i="6"/>
  <c r="Q385" i="6"/>
  <c r="C385" i="6"/>
  <c r="S384" i="6"/>
  <c r="Q384" i="6"/>
  <c r="C384" i="6"/>
  <c r="S383" i="6"/>
  <c r="Q383" i="6"/>
  <c r="C383" i="6"/>
  <c r="S382" i="6"/>
  <c r="Q382" i="6"/>
  <c r="R382" i="6" s="1"/>
  <c r="C382" i="6"/>
  <c r="S381" i="6"/>
  <c r="Q381" i="6"/>
  <c r="C381" i="6"/>
  <c r="S380" i="6"/>
  <c r="Q380" i="6"/>
  <c r="C380" i="6"/>
  <c r="S379" i="6"/>
  <c r="Q379" i="6"/>
  <c r="C379" i="6"/>
  <c r="S378" i="6"/>
  <c r="Q378" i="6"/>
  <c r="R378" i="6" s="1"/>
  <c r="C378" i="6"/>
  <c r="S377" i="6"/>
  <c r="Q377" i="6"/>
  <c r="C377" i="6"/>
  <c r="S376" i="6"/>
  <c r="Q376" i="6"/>
  <c r="C376" i="6"/>
  <c r="S375" i="6"/>
  <c r="Q375" i="6"/>
  <c r="C375" i="6"/>
  <c r="S374" i="6"/>
  <c r="Q374" i="6"/>
  <c r="R374" i="6" s="1"/>
  <c r="C374" i="6"/>
  <c r="S373" i="6"/>
  <c r="Q373" i="6"/>
  <c r="C373" i="6"/>
  <c r="S372" i="6"/>
  <c r="Q372" i="6"/>
  <c r="C372" i="6"/>
  <c r="S371" i="6"/>
  <c r="Q371" i="6"/>
  <c r="C371" i="6"/>
  <c r="S370" i="6"/>
  <c r="Q370" i="6"/>
  <c r="R370" i="6" s="1"/>
  <c r="C370" i="6"/>
  <c r="S369" i="6"/>
  <c r="Q369" i="6"/>
  <c r="C369" i="6"/>
  <c r="S368" i="6"/>
  <c r="Q368" i="6"/>
  <c r="C368" i="6"/>
  <c r="S367" i="6"/>
  <c r="Q367" i="6"/>
  <c r="C367" i="6"/>
  <c r="S366" i="6"/>
  <c r="Q366" i="6"/>
  <c r="R366" i="6" s="1"/>
  <c r="C366" i="6"/>
  <c r="S365" i="6"/>
  <c r="Q365" i="6"/>
  <c r="C365" i="6"/>
  <c r="S364" i="6"/>
  <c r="Q364" i="6"/>
  <c r="C364" i="6"/>
  <c r="S363" i="6"/>
  <c r="Q363" i="6"/>
  <c r="C363" i="6"/>
  <c r="S362" i="6"/>
  <c r="Q362" i="6"/>
  <c r="R362" i="6" s="1"/>
  <c r="C362" i="6"/>
  <c r="S361" i="6"/>
  <c r="Q361" i="6"/>
  <c r="C361" i="6"/>
  <c r="S360" i="6"/>
  <c r="Q360" i="6"/>
  <c r="C360" i="6"/>
  <c r="S359" i="6"/>
  <c r="Q359" i="6"/>
  <c r="C359" i="6"/>
  <c r="S358" i="6"/>
  <c r="Q358" i="6"/>
  <c r="R358" i="6" s="1"/>
  <c r="C358" i="6"/>
  <c r="S357" i="6"/>
  <c r="Q357" i="6"/>
  <c r="C357" i="6"/>
  <c r="S356" i="6"/>
  <c r="Q356" i="6"/>
  <c r="C356" i="6"/>
  <c r="S355" i="6"/>
  <c r="Q355" i="6"/>
  <c r="C355" i="6"/>
  <c r="S354" i="6"/>
  <c r="Q354" i="6"/>
  <c r="R354" i="6" s="1"/>
  <c r="C354" i="6"/>
  <c r="S353" i="6"/>
  <c r="Q353" i="6"/>
  <c r="C353" i="6"/>
  <c r="S352" i="6"/>
  <c r="Q352" i="6"/>
  <c r="C352" i="6"/>
  <c r="S351" i="6"/>
  <c r="Q351" i="6"/>
  <c r="C351" i="6"/>
  <c r="S350" i="6"/>
  <c r="Q350" i="6"/>
  <c r="R350" i="6" s="1"/>
  <c r="C350" i="6"/>
  <c r="S349" i="6"/>
  <c r="Q349" i="6"/>
  <c r="C349" i="6"/>
  <c r="S348" i="6"/>
  <c r="Q348" i="6"/>
  <c r="C348" i="6"/>
  <c r="S347" i="6"/>
  <c r="Q347" i="6"/>
  <c r="C347" i="6"/>
  <c r="S346" i="6"/>
  <c r="Q346" i="6"/>
  <c r="R346" i="6" s="1"/>
  <c r="C346" i="6"/>
  <c r="S345" i="6"/>
  <c r="Q345" i="6"/>
  <c r="C345" i="6"/>
  <c r="S344" i="6"/>
  <c r="Q344" i="6"/>
  <c r="C344" i="6"/>
  <c r="S343" i="6"/>
  <c r="Q343" i="6"/>
  <c r="C343" i="6"/>
  <c r="S342" i="6"/>
  <c r="Q342" i="6"/>
  <c r="R342" i="6" s="1"/>
  <c r="C342" i="6"/>
  <c r="S341" i="6"/>
  <c r="Q341" i="6"/>
  <c r="C341" i="6"/>
  <c r="S340" i="6"/>
  <c r="Q340" i="6"/>
  <c r="C340" i="6"/>
  <c r="S339" i="6"/>
  <c r="Q339" i="6"/>
  <c r="R339" i="6" s="1"/>
  <c r="C339" i="6"/>
  <c r="S338" i="6"/>
  <c r="Q338" i="6"/>
  <c r="R338" i="6" s="1"/>
  <c r="C338" i="6"/>
  <c r="S337" i="6"/>
  <c r="Q337" i="6"/>
  <c r="C337" i="6"/>
  <c r="S336" i="6"/>
  <c r="Q336" i="6"/>
  <c r="C336" i="6"/>
  <c r="S335" i="6"/>
  <c r="Q335" i="6"/>
  <c r="R335" i="6" s="1"/>
  <c r="C335" i="6"/>
  <c r="S334" i="6"/>
  <c r="Q334" i="6"/>
  <c r="R334" i="6" s="1"/>
  <c r="C334" i="6"/>
  <c r="S333" i="6"/>
  <c r="Q333" i="6"/>
  <c r="R333" i="6" s="1"/>
  <c r="C333" i="6"/>
  <c r="S332" i="6"/>
  <c r="Q332" i="6"/>
  <c r="C332" i="6"/>
  <c r="S331" i="6"/>
  <c r="Q331" i="6"/>
  <c r="R331" i="6" s="1"/>
  <c r="C331" i="6"/>
  <c r="S330" i="6"/>
  <c r="Q330" i="6"/>
  <c r="R330" i="6" s="1"/>
  <c r="C330" i="6"/>
  <c r="S329" i="6"/>
  <c r="Q329" i="6"/>
  <c r="C329" i="6"/>
  <c r="S328" i="6"/>
  <c r="Q328" i="6"/>
  <c r="C328" i="6"/>
  <c r="S327" i="6"/>
  <c r="Q327" i="6"/>
  <c r="C327" i="6"/>
  <c r="S326" i="6"/>
  <c r="Q326" i="6"/>
  <c r="R326" i="6" s="1"/>
  <c r="C326" i="6"/>
  <c r="S325" i="6"/>
  <c r="Q325" i="6"/>
  <c r="C325" i="6"/>
  <c r="S324" i="6"/>
  <c r="Q324" i="6"/>
  <c r="C324" i="6"/>
  <c r="S323" i="6"/>
  <c r="Q323" i="6"/>
  <c r="R323" i="6" s="1"/>
  <c r="C323" i="6"/>
  <c r="S322" i="6"/>
  <c r="Q322" i="6"/>
  <c r="R322" i="6" s="1"/>
  <c r="C322" i="6"/>
  <c r="S321" i="6"/>
  <c r="Q321" i="6"/>
  <c r="C321" i="6"/>
  <c r="S320" i="6"/>
  <c r="Q320" i="6"/>
  <c r="C320" i="6"/>
  <c r="S319" i="6"/>
  <c r="Q319" i="6"/>
  <c r="R319" i="6" s="1"/>
  <c r="C319" i="6"/>
  <c r="S318" i="6"/>
  <c r="Q318" i="6"/>
  <c r="R318" i="6" s="1"/>
  <c r="C318" i="6"/>
  <c r="S317" i="6"/>
  <c r="Q317" i="6"/>
  <c r="R317" i="6" s="1"/>
  <c r="C317" i="6"/>
  <c r="S316" i="6"/>
  <c r="Q316" i="6"/>
  <c r="C316" i="6"/>
  <c r="S315" i="6"/>
  <c r="Q315" i="6"/>
  <c r="R315" i="6" s="1"/>
  <c r="C315" i="6"/>
  <c r="S314" i="6"/>
  <c r="Q314" i="6"/>
  <c r="R314" i="6" s="1"/>
  <c r="C314" i="6"/>
  <c r="S313" i="6"/>
  <c r="Q313" i="6"/>
  <c r="C313" i="6"/>
  <c r="S312" i="6"/>
  <c r="Q312" i="6"/>
  <c r="C312" i="6"/>
  <c r="S311" i="6"/>
  <c r="Q311" i="6"/>
  <c r="C311" i="6"/>
  <c r="S310" i="6"/>
  <c r="Q310" i="6"/>
  <c r="R310" i="6" s="1"/>
  <c r="C310" i="6"/>
  <c r="S309" i="6"/>
  <c r="Q309" i="6"/>
  <c r="C309" i="6"/>
  <c r="S308" i="6"/>
  <c r="Q308" i="6"/>
  <c r="C308" i="6"/>
  <c r="S307" i="6"/>
  <c r="Q307" i="6"/>
  <c r="R307" i="6" s="1"/>
  <c r="C307" i="6"/>
  <c r="S306" i="6"/>
  <c r="Q306" i="6"/>
  <c r="R306" i="6" s="1"/>
  <c r="C306" i="6"/>
  <c r="S305" i="6"/>
  <c r="Q305" i="6"/>
  <c r="C305" i="6"/>
  <c r="S304" i="6"/>
  <c r="Q304" i="6"/>
  <c r="C304" i="6"/>
  <c r="S303" i="6"/>
  <c r="Q303" i="6"/>
  <c r="C303" i="6"/>
  <c r="S302" i="6"/>
  <c r="Q302" i="6"/>
  <c r="R302" i="6" s="1"/>
  <c r="C302" i="6"/>
  <c r="S301" i="6"/>
  <c r="Q301" i="6"/>
  <c r="C301" i="6"/>
  <c r="S300" i="6"/>
  <c r="Q300" i="6"/>
  <c r="C300" i="6"/>
  <c r="S299" i="6"/>
  <c r="Q299" i="6"/>
  <c r="R299" i="6" s="1"/>
  <c r="C299" i="6"/>
  <c r="S298" i="6"/>
  <c r="Q298" i="6"/>
  <c r="R298" i="6" s="1"/>
  <c r="C298" i="6"/>
  <c r="S297" i="6"/>
  <c r="Q297" i="6"/>
  <c r="C297" i="6"/>
  <c r="S296" i="6"/>
  <c r="Q296" i="6"/>
  <c r="C296" i="6"/>
  <c r="S295" i="6"/>
  <c r="Q295" i="6"/>
  <c r="C295" i="6"/>
  <c r="S294" i="6"/>
  <c r="Q294" i="6"/>
  <c r="R294" i="6" s="1"/>
  <c r="C294" i="6"/>
  <c r="S293" i="6"/>
  <c r="Q293" i="6"/>
  <c r="R293" i="6" s="1"/>
  <c r="C293" i="6"/>
  <c r="S292" i="6"/>
  <c r="Q292" i="6"/>
  <c r="C292" i="6"/>
  <c r="S291" i="6"/>
  <c r="Q291" i="6"/>
  <c r="R291" i="6" s="1"/>
  <c r="C291" i="6"/>
  <c r="S290" i="6"/>
  <c r="Q290" i="6"/>
  <c r="R290" i="6" s="1"/>
  <c r="C290" i="6"/>
  <c r="S289" i="6"/>
  <c r="Q289" i="6"/>
  <c r="C289" i="6"/>
  <c r="S288" i="6"/>
  <c r="Q288" i="6"/>
  <c r="C288" i="6"/>
  <c r="S287" i="6"/>
  <c r="Q287" i="6"/>
  <c r="C287" i="6"/>
  <c r="S286" i="6"/>
  <c r="Q286" i="6"/>
  <c r="R286" i="6" s="1"/>
  <c r="C286" i="6"/>
  <c r="S285" i="6"/>
  <c r="Q285" i="6"/>
  <c r="R285" i="6" s="1"/>
  <c r="C285" i="6"/>
  <c r="S284" i="6"/>
  <c r="Q284" i="6"/>
  <c r="C284" i="6"/>
  <c r="S283" i="6"/>
  <c r="Q283" i="6"/>
  <c r="R283" i="6" s="1"/>
  <c r="C283" i="6"/>
  <c r="S282" i="6"/>
  <c r="Q282" i="6"/>
  <c r="R282" i="6" s="1"/>
  <c r="C282" i="6"/>
  <c r="S281" i="6"/>
  <c r="Q281" i="6"/>
  <c r="C281" i="6"/>
  <c r="S280" i="6"/>
  <c r="Q280" i="6"/>
  <c r="C280" i="6"/>
  <c r="S279" i="6"/>
  <c r="Q279" i="6"/>
  <c r="C279" i="6"/>
  <c r="S278" i="6"/>
  <c r="Q278" i="6"/>
  <c r="R278" i="6" s="1"/>
  <c r="C278" i="6"/>
  <c r="S277" i="6"/>
  <c r="Q277" i="6"/>
  <c r="C277" i="6"/>
  <c r="S276" i="6"/>
  <c r="Q276" i="6"/>
  <c r="C276" i="6"/>
  <c r="S275" i="6"/>
  <c r="Q275" i="6"/>
  <c r="R275" i="6" s="1"/>
  <c r="C275" i="6"/>
  <c r="S274" i="6"/>
  <c r="Q274" i="6"/>
  <c r="R274" i="6" s="1"/>
  <c r="C274" i="6"/>
  <c r="S273" i="6"/>
  <c r="Q273" i="6"/>
  <c r="C273" i="6"/>
  <c r="S272" i="6"/>
  <c r="Q272" i="6"/>
  <c r="C272" i="6"/>
  <c r="S271" i="6"/>
  <c r="Q271" i="6"/>
  <c r="C271" i="6"/>
  <c r="S270" i="6"/>
  <c r="Q270" i="6"/>
  <c r="R270" i="6" s="1"/>
  <c r="C270" i="6"/>
  <c r="S269" i="6"/>
  <c r="Q269" i="6"/>
  <c r="C269" i="6"/>
  <c r="S268" i="6"/>
  <c r="Q268" i="6"/>
  <c r="C268" i="6"/>
  <c r="S267" i="6"/>
  <c r="Q267" i="6"/>
  <c r="R267" i="6" s="1"/>
  <c r="C267" i="6"/>
  <c r="S266" i="6"/>
  <c r="Q266" i="6"/>
  <c r="R266" i="6" s="1"/>
  <c r="C266" i="6"/>
  <c r="S265" i="6"/>
  <c r="Q265" i="6"/>
  <c r="C265" i="6"/>
  <c r="S264" i="6"/>
  <c r="Q264" i="6"/>
  <c r="C264" i="6"/>
  <c r="S263" i="6"/>
  <c r="Q263" i="6"/>
  <c r="C263" i="6"/>
  <c r="S262" i="6"/>
  <c r="Q262" i="6"/>
  <c r="R262" i="6" s="1"/>
  <c r="C262" i="6"/>
  <c r="S261" i="6"/>
  <c r="Q261" i="6"/>
  <c r="R261" i="6" s="1"/>
  <c r="C261" i="6"/>
  <c r="S260" i="6"/>
  <c r="Q260" i="6"/>
  <c r="C260" i="6"/>
  <c r="S259" i="6"/>
  <c r="Q259" i="6"/>
  <c r="R259" i="6" s="1"/>
  <c r="C259" i="6"/>
  <c r="S258" i="6"/>
  <c r="Q258" i="6"/>
  <c r="R258" i="6" s="1"/>
  <c r="C258" i="6"/>
  <c r="S257" i="6"/>
  <c r="Q257" i="6"/>
  <c r="C257" i="6"/>
  <c r="S256" i="6"/>
  <c r="Q256" i="6"/>
  <c r="C256" i="6"/>
  <c r="S255" i="6"/>
  <c r="Q255" i="6"/>
  <c r="C255" i="6"/>
  <c r="S254" i="6"/>
  <c r="Q254" i="6"/>
  <c r="R254" i="6" s="1"/>
  <c r="C254" i="6"/>
  <c r="S253" i="6"/>
  <c r="Q253" i="6"/>
  <c r="R253" i="6" s="1"/>
  <c r="C253" i="6"/>
  <c r="S252" i="6"/>
  <c r="Q252" i="6"/>
  <c r="C252" i="6"/>
  <c r="S251" i="6"/>
  <c r="Q251" i="6"/>
  <c r="R251" i="6" s="1"/>
  <c r="C251" i="6"/>
  <c r="S250" i="6"/>
  <c r="Q250" i="6"/>
  <c r="R250" i="6" s="1"/>
  <c r="C250" i="6"/>
  <c r="S249" i="6"/>
  <c r="Q249" i="6"/>
  <c r="C249" i="6"/>
  <c r="S248" i="6"/>
  <c r="Q248" i="6"/>
  <c r="C248" i="6"/>
  <c r="S247" i="6"/>
  <c r="Q247" i="6"/>
  <c r="C247" i="6"/>
  <c r="S246" i="6"/>
  <c r="Q246" i="6"/>
  <c r="R246" i="6" s="1"/>
  <c r="C246" i="6"/>
  <c r="S245" i="6"/>
  <c r="Q245" i="6"/>
  <c r="C245" i="6"/>
  <c r="S244" i="6"/>
  <c r="Q244" i="6"/>
  <c r="C244" i="6"/>
  <c r="S243" i="6"/>
  <c r="Q243" i="6"/>
  <c r="R243" i="6" s="1"/>
  <c r="C243" i="6"/>
  <c r="S242" i="6"/>
  <c r="Q242" i="6"/>
  <c r="R242" i="6" s="1"/>
  <c r="C242" i="6"/>
  <c r="S241" i="6"/>
  <c r="Q241" i="6"/>
  <c r="C241" i="6"/>
  <c r="S240" i="6"/>
  <c r="Q240" i="6"/>
  <c r="C240" i="6"/>
  <c r="S239" i="6"/>
  <c r="Q239" i="6"/>
  <c r="C239" i="6"/>
  <c r="S238" i="6"/>
  <c r="Q238" i="6"/>
  <c r="R238" i="6" s="1"/>
  <c r="C238" i="6"/>
  <c r="S237" i="6"/>
  <c r="Q237" i="6"/>
  <c r="R237" i="6" s="1"/>
  <c r="C237" i="6"/>
  <c r="S236" i="6"/>
  <c r="Q236" i="6"/>
  <c r="C236" i="6"/>
  <c r="S235" i="6"/>
  <c r="Q235" i="6"/>
  <c r="C235" i="6"/>
  <c r="S234" i="6"/>
  <c r="Q234" i="6"/>
  <c r="R234" i="6" s="1"/>
  <c r="C234" i="6"/>
  <c r="S233" i="6"/>
  <c r="Q233" i="6"/>
  <c r="C233" i="6"/>
  <c r="S232" i="6"/>
  <c r="Q232" i="6"/>
  <c r="C232" i="6"/>
  <c r="S231" i="6"/>
  <c r="Q231" i="6"/>
  <c r="C231" i="6"/>
  <c r="S230" i="6"/>
  <c r="Q230" i="6"/>
  <c r="R230" i="6" s="1"/>
  <c r="C230" i="6"/>
  <c r="S229" i="6"/>
  <c r="Q229" i="6"/>
  <c r="C229" i="6"/>
  <c r="S228" i="6"/>
  <c r="Q228" i="6"/>
  <c r="C228" i="6"/>
  <c r="S227" i="6"/>
  <c r="Q227" i="6"/>
  <c r="R227" i="6" s="1"/>
  <c r="C227" i="6"/>
  <c r="S226" i="6"/>
  <c r="Q226" i="6"/>
  <c r="R226" i="6" s="1"/>
  <c r="C226" i="6"/>
  <c r="S225" i="6"/>
  <c r="Q225" i="6"/>
  <c r="C225" i="6"/>
  <c r="S224" i="6"/>
  <c r="Q224" i="6"/>
  <c r="C224" i="6"/>
  <c r="S223" i="6"/>
  <c r="Q223" i="6"/>
  <c r="R223" i="6" s="1"/>
  <c r="C223" i="6"/>
  <c r="S222" i="6"/>
  <c r="Q222" i="6"/>
  <c r="R222" i="6" s="1"/>
  <c r="C222" i="6"/>
  <c r="S221" i="6"/>
  <c r="Q221" i="6"/>
  <c r="R221" i="6" s="1"/>
  <c r="C221" i="6"/>
  <c r="S220" i="6"/>
  <c r="Q220" i="6"/>
  <c r="C220" i="6"/>
  <c r="S219" i="6"/>
  <c r="Q219" i="6"/>
  <c r="R219" i="6" s="1"/>
  <c r="C219" i="6"/>
  <c r="S218" i="6"/>
  <c r="Q218" i="6"/>
  <c r="R218" i="6" s="1"/>
  <c r="C218" i="6"/>
  <c r="S217" i="6"/>
  <c r="Q217" i="6"/>
  <c r="C217" i="6"/>
  <c r="S216" i="6"/>
  <c r="Q216" i="6"/>
  <c r="C216" i="6"/>
  <c r="S215" i="6"/>
  <c r="Q215" i="6"/>
  <c r="R215" i="6" s="1"/>
  <c r="C215" i="6"/>
  <c r="S214" i="6"/>
  <c r="Q214" i="6"/>
  <c r="R214" i="6" s="1"/>
  <c r="C214" i="6"/>
  <c r="S213" i="6"/>
  <c r="Q213" i="6"/>
  <c r="R213" i="6" s="1"/>
  <c r="C213" i="6"/>
  <c r="S212" i="6"/>
  <c r="Q212" i="6"/>
  <c r="C212" i="6"/>
  <c r="S211" i="6"/>
  <c r="Q211" i="6"/>
  <c r="C211" i="6"/>
  <c r="S210" i="6"/>
  <c r="Q210" i="6"/>
  <c r="R210" i="6" s="1"/>
  <c r="C210" i="6"/>
  <c r="S209" i="6"/>
  <c r="Q209" i="6"/>
  <c r="C209" i="6"/>
  <c r="S208" i="6"/>
  <c r="Q208" i="6"/>
  <c r="C208" i="6"/>
  <c r="S207" i="6"/>
  <c r="Q207" i="6"/>
  <c r="R207" i="6" s="1"/>
  <c r="C207" i="6"/>
  <c r="S206" i="6"/>
  <c r="Q206" i="6"/>
  <c r="R206" i="6" s="1"/>
  <c r="C206" i="6"/>
  <c r="S205" i="6"/>
  <c r="Q205" i="6"/>
  <c r="C205" i="6"/>
  <c r="S204" i="6"/>
  <c r="Q204" i="6"/>
  <c r="C204" i="6"/>
  <c r="S203" i="6"/>
  <c r="Q203" i="6"/>
  <c r="R203" i="6" s="1"/>
  <c r="C203" i="6"/>
  <c r="S202" i="6"/>
  <c r="Q202" i="6"/>
  <c r="R202" i="6" s="1"/>
  <c r="C202" i="6"/>
  <c r="S201" i="6"/>
  <c r="Q201" i="6"/>
  <c r="C201" i="6"/>
  <c r="S200" i="6"/>
  <c r="Q200" i="6"/>
  <c r="C200" i="6"/>
  <c r="S199" i="6"/>
  <c r="Q199" i="6"/>
  <c r="C199" i="6"/>
  <c r="S198" i="6"/>
  <c r="Q198" i="6"/>
  <c r="R198" i="6" s="1"/>
  <c r="C198" i="6"/>
  <c r="S197" i="6"/>
  <c r="Q197" i="6"/>
  <c r="R197" i="6" s="1"/>
  <c r="C197" i="6"/>
  <c r="S196" i="6"/>
  <c r="Q196" i="6"/>
  <c r="C196" i="6"/>
  <c r="S195" i="6"/>
  <c r="Q195" i="6"/>
  <c r="R195" i="6" s="1"/>
  <c r="C195" i="6"/>
  <c r="S194" i="6"/>
  <c r="Q194" i="6"/>
  <c r="R194" i="6" s="1"/>
  <c r="C194" i="6"/>
  <c r="S193" i="6"/>
  <c r="Q193" i="6"/>
  <c r="C193" i="6"/>
  <c r="S192" i="6"/>
  <c r="Q192" i="6"/>
  <c r="C192" i="6"/>
  <c r="S191" i="6"/>
  <c r="Q191" i="6"/>
  <c r="R191" i="6" s="1"/>
  <c r="C191" i="6"/>
  <c r="S190" i="6"/>
  <c r="Q190" i="6"/>
  <c r="R190" i="6" s="1"/>
  <c r="C190" i="6"/>
  <c r="S189" i="6"/>
  <c r="Q189" i="6"/>
  <c r="R189" i="6" s="1"/>
  <c r="C189" i="6"/>
  <c r="S188" i="6"/>
  <c r="Q188" i="6"/>
  <c r="C188" i="6"/>
  <c r="S187" i="6"/>
  <c r="Q187" i="6"/>
  <c r="R187" i="6" s="1"/>
  <c r="C187" i="6"/>
  <c r="S186" i="6"/>
  <c r="Q186" i="6"/>
  <c r="R186" i="6" s="1"/>
  <c r="C186" i="6"/>
  <c r="S185" i="6"/>
  <c r="Q185" i="6"/>
  <c r="C185" i="6"/>
  <c r="S184" i="6"/>
  <c r="Q184" i="6"/>
  <c r="C184" i="6"/>
  <c r="S183" i="6"/>
  <c r="Q183" i="6"/>
  <c r="C183" i="6"/>
  <c r="S182" i="6"/>
  <c r="Q182" i="6"/>
  <c r="R182" i="6" s="1"/>
  <c r="C182" i="6"/>
  <c r="S181" i="6"/>
  <c r="Q181" i="6"/>
  <c r="R181" i="6" s="1"/>
  <c r="C181" i="6"/>
  <c r="S180" i="6"/>
  <c r="Q180" i="6"/>
  <c r="C180" i="6"/>
  <c r="S179" i="6"/>
  <c r="Q179" i="6"/>
  <c r="R179" i="6" s="1"/>
  <c r="C179" i="6"/>
  <c r="S178" i="6"/>
  <c r="Q178" i="6"/>
  <c r="R178" i="6" s="1"/>
  <c r="C178" i="6"/>
  <c r="S177" i="6"/>
  <c r="Q177" i="6"/>
  <c r="R177" i="6" s="1"/>
  <c r="C177" i="6"/>
  <c r="S176" i="6"/>
  <c r="Q176" i="6"/>
  <c r="C176" i="6"/>
  <c r="S175" i="6"/>
  <c r="Q175" i="6"/>
  <c r="R175" i="6" s="1"/>
  <c r="C175" i="6"/>
  <c r="S174" i="6"/>
  <c r="Q174" i="6"/>
  <c r="R174" i="6" s="1"/>
  <c r="C174" i="6"/>
  <c r="S173" i="6"/>
  <c r="Q173" i="6"/>
  <c r="R173" i="6" s="1"/>
  <c r="C173" i="6"/>
  <c r="S172" i="6"/>
  <c r="Q172" i="6"/>
  <c r="C172" i="6"/>
  <c r="S171" i="6"/>
  <c r="Q171" i="6"/>
  <c r="R171" i="6" s="1"/>
  <c r="C171" i="6"/>
  <c r="S170" i="6"/>
  <c r="Q170" i="6"/>
  <c r="R170" i="6" s="1"/>
  <c r="C170" i="6"/>
  <c r="S169" i="6"/>
  <c r="Q169" i="6"/>
  <c r="C169" i="6"/>
  <c r="S168" i="6"/>
  <c r="Q168" i="6"/>
  <c r="C168" i="6"/>
  <c r="S167" i="6"/>
  <c r="Q167" i="6"/>
  <c r="C167" i="6"/>
  <c r="S166" i="6"/>
  <c r="Q166" i="6"/>
  <c r="R166" i="6" s="1"/>
  <c r="C166" i="6"/>
  <c r="S165" i="6"/>
  <c r="Q165" i="6"/>
  <c r="R165" i="6" s="1"/>
  <c r="C165" i="6"/>
  <c r="S164" i="6"/>
  <c r="Q164" i="6"/>
  <c r="C164" i="6"/>
  <c r="S163" i="6"/>
  <c r="Q163" i="6"/>
  <c r="R163" i="6" s="1"/>
  <c r="C163" i="6"/>
  <c r="S162" i="6"/>
  <c r="Q162" i="6"/>
  <c r="R162" i="6" s="1"/>
  <c r="C162" i="6"/>
  <c r="S161" i="6"/>
  <c r="Q161" i="6"/>
  <c r="R161" i="6" s="1"/>
  <c r="C161" i="6"/>
  <c r="S160" i="6"/>
  <c r="Q160" i="6"/>
  <c r="C160" i="6"/>
  <c r="S159" i="6"/>
  <c r="Q159" i="6"/>
  <c r="R159" i="6" s="1"/>
  <c r="C159" i="6"/>
  <c r="S158" i="6"/>
  <c r="Q158" i="6"/>
  <c r="R158" i="6" s="1"/>
  <c r="C158" i="6"/>
  <c r="S157" i="6"/>
  <c r="Q157" i="6"/>
  <c r="R157" i="6" s="1"/>
  <c r="C157" i="6"/>
  <c r="S156" i="6"/>
  <c r="Q156" i="6"/>
  <c r="C156" i="6"/>
  <c r="S155" i="6"/>
  <c r="Q155" i="6"/>
  <c r="R155" i="6" s="1"/>
  <c r="C155" i="6"/>
  <c r="S154" i="6"/>
  <c r="Q154" i="6"/>
  <c r="R154" i="6" s="1"/>
  <c r="C154" i="6"/>
  <c r="S153" i="6"/>
  <c r="Q153" i="6"/>
  <c r="C153" i="6"/>
  <c r="S152" i="6"/>
  <c r="Q152" i="6"/>
  <c r="C152" i="6"/>
  <c r="S151" i="6"/>
  <c r="Q151" i="6"/>
  <c r="C151" i="6"/>
  <c r="S150" i="6"/>
  <c r="Q150" i="6"/>
  <c r="C150" i="6"/>
  <c r="S149" i="6"/>
  <c r="Q149" i="6"/>
  <c r="R149" i="6" s="1"/>
  <c r="C149" i="6"/>
  <c r="S148" i="6"/>
  <c r="Q148" i="6"/>
  <c r="C148" i="6"/>
  <c r="S147" i="6"/>
  <c r="Q147" i="6"/>
  <c r="R147" i="6" s="1"/>
  <c r="C147" i="6"/>
  <c r="S146" i="6"/>
  <c r="Q146" i="6"/>
  <c r="C146" i="6"/>
  <c r="S145" i="6"/>
  <c r="Q145" i="6"/>
  <c r="R145" i="6" s="1"/>
  <c r="C145" i="6"/>
  <c r="S144" i="6"/>
  <c r="Q144" i="6"/>
  <c r="C144" i="6"/>
  <c r="S143" i="6"/>
  <c r="Q143" i="6"/>
  <c r="R143" i="6" s="1"/>
  <c r="C143" i="6"/>
  <c r="S142" i="6"/>
  <c r="Q142" i="6"/>
  <c r="C142" i="6"/>
  <c r="S141" i="6"/>
  <c r="Q141" i="6"/>
  <c r="R141" i="6" s="1"/>
  <c r="C141" i="6"/>
  <c r="S140" i="6"/>
  <c r="Q140" i="6"/>
  <c r="C140" i="6"/>
  <c r="S139" i="6"/>
  <c r="Q139" i="6"/>
  <c r="R139" i="6" s="1"/>
  <c r="C139" i="6"/>
  <c r="S138" i="6"/>
  <c r="Q138" i="6"/>
  <c r="C138" i="6"/>
  <c r="S137" i="6"/>
  <c r="Q137" i="6"/>
  <c r="C137" i="6"/>
  <c r="S136" i="6"/>
  <c r="Q136" i="6"/>
  <c r="C136" i="6"/>
  <c r="S135" i="6"/>
  <c r="Q135" i="6"/>
  <c r="C135" i="6"/>
  <c r="S134" i="6"/>
  <c r="Q134" i="6"/>
  <c r="C134" i="6"/>
  <c r="S133" i="6"/>
  <c r="Q133" i="6"/>
  <c r="C133" i="6"/>
  <c r="S132" i="6"/>
  <c r="Q132" i="6"/>
  <c r="R132" i="6" s="1"/>
  <c r="C132" i="6"/>
  <c r="S131" i="6"/>
  <c r="Q131" i="6"/>
  <c r="R131" i="6" s="1"/>
  <c r="C131" i="6"/>
  <c r="S130" i="6"/>
  <c r="Q130" i="6"/>
  <c r="C130" i="6"/>
  <c r="S129" i="6"/>
  <c r="Q129" i="6"/>
  <c r="C129" i="6"/>
  <c r="S128" i="6"/>
  <c r="Q128" i="6"/>
  <c r="R128" i="6" s="1"/>
  <c r="C128" i="6"/>
  <c r="S127" i="6"/>
  <c r="Q127" i="6"/>
  <c r="R127" i="6" s="1"/>
  <c r="C127" i="6"/>
  <c r="S126" i="6"/>
  <c r="Q126" i="6"/>
  <c r="R126" i="6" s="1"/>
  <c r="C126" i="6"/>
  <c r="S125" i="6"/>
  <c r="Q125" i="6"/>
  <c r="C125" i="6"/>
  <c r="S124" i="6"/>
  <c r="Q124" i="6"/>
  <c r="R124" i="6" s="1"/>
  <c r="C124" i="6"/>
  <c r="S123" i="6"/>
  <c r="Q123" i="6"/>
  <c r="R123" i="6" s="1"/>
  <c r="C123" i="6"/>
  <c r="S122" i="6"/>
  <c r="Q122" i="6"/>
  <c r="R122" i="6" s="1"/>
  <c r="C122" i="6"/>
  <c r="S121" i="6"/>
  <c r="Q121" i="6"/>
  <c r="C121" i="6"/>
  <c r="S120" i="6"/>
  <c r="Q120" i="6"/>
  <c r="C120" i="6"/>
  <c r="S119" i="6"/>
  <c r="Q119" i="6"/>
  <c r="R119" i="6" s="1"/>
  <c r="C119" i="6"/>
  <c r="S118" i="6"/>
  <c r="Q118" i="6"/>
  <c r="R118" i="6" s="1"/>
  <c r="C118" i="6"/>
  <c r="S117" i="6"/>
  <c r="Q117" i="6"/>
  <c r="C117" i="6"/>
  <c r="S116" i="6"/>
  <c r="Q116" i="6"/>
  <c r="R116" i="6" s="1"/>
  <c r="C116" i="6"/>
  <c r="S115" i="6"/>
  <c r="Q115" i="6"/>
  <c r="R115" i="6" s="1"/>
  <c r="C115" i="6"/>
  <c r="S114" i="6"/>
  <c r="Q114" i="6"/>
  <c r="C114" i="6"/>
  <c r="S113" i="6"/>
  <c r="Q113" i="6"/>
  <c r="C113" i="6"/>
  <c r="S112" i="6"/>
  <c r="Q112" i="6"/>
  <c r="R112" i="6" s="1"/>
  <c r="C112" i="6"/>
  <c r="S111" i="6"/>
  <c r="Q111" i="6"/>
  <c r="R111" i="6" s="1"/>
  <c r="C111" i="6"/>
  <c r="S110" i="6"/>
  <c r="Q110" i="6"/>
  <c r="R110" i="6" s="1"/>
  <c r="C110" i="6"/>
  <c r="S109" i="6"/>
  <c r="Q109" i="6"/>
  <c r="C109" i="6"/>
  <c r="S108" i="6"/>
  <c r="Q108" i="6"/>
  <c r="R108" i="6" s="1"/>
  <c r="C108" i="6"/>
  <c r="S107" i="6"/>
  <c r="Q107" i="6"/>
  <c r="R107" i="6" s="1"/>
  <c r="C107" i="6"/>
  <c r="S106" i="6"/>
  <c r="Q106" i="6"/>
  <c r="R106" i="6" s="1"/>
  <c r="C106" i="6"/>
  <c r="S105" i="6"/>
  <c r="Q105" i="6"/>
  <c r="C105" i="6"/>
  <c r="S104" i="6"/>
  <c r="Q104" i="6"/>
  <c r="C104" i="6"/>
  <c r="S103" i="6"/>
  <c r="Q103" i="6"/>
  <c r="R103" i="6" s="1"/>
  <c r="C103" i="6"/>
  <c r="S102" i="6"/>
  <c r="Q102" i="6"/>
  <c r="R102" i="6" s="1"/>
  <c r="C102" i="6"/>
  <c r="S101" i="6"/>
  <c r="Q101" i="6"/>
  <c r="C101" i="6"/>
  <c r="S100" i="6"/>
  <c r="Q100" i="6"/>
  <c r="R100" i="6" s="1"/>
  <c r="C100" i="6"/>
  <c r="S99" i="6"/>
  <c r="Q99" i="6"/>
  <c r="R99" i="6" s="1"/>
  <c r="C99" i="6"/>
  <c r="S98" i="6"/>
  <c r="Q98" i="6"/>
  <c r="C98" i="6"/>
  <c r="S97" i="6"/>
  <c r="Q97" i="6"/>
  <c r="C97" i="6"/>
  <c r="S96" i="6"/>
  <c r="Q96" i="6"/>
  <c r="R96" i="6" s="1"/>
  <c r="C96" i="6"/>
  <c r="S95" i="6"/>
  <c r="Q95" i="6"/>
  <c r="R95" i="6" s="1"/>
  <c r="C95" i="6"/>
  <c r="S94" i="6"/>
  <c r="Q94" i="6"/>
  <c r="R94" i="6" s="1"/>
  <c r="C94" i="6"/>
  <c r="S93" i="6"/>
  <c r="Q93" i="6"/>
  <c r="C93" i="6"/>
  <c r="S92" i="6"/>
  <c r="Q92" i="6"/>
  <c r="R92" i="6" s="1"/>
  <c r="C92" i="6"/>
  <c r="S91" i="6"/>
  <c r="Q91" i="6"/>
  <c r="R91" i="6" s="1"/>
  <c r="C91" i="6"/>
  <c r="S90" i="6"/>
  <c r="Q90" i="6"/>
  <c r="R90" i="6" s="1"/>
  <c r="C90" i="6"/>
  <c r="S89" i="6"/>
  <c r="Q89" i="6"/>
  <c r="C89" i="6"/>
  <c r="S88" i="6"/>
  <c r="Q88" i="6"/>
  <c r="C88" i="6"/>
  <c r="S87" i="6"/>
  <c r="Q87" i="6"/>
  <c r="R87" i="6" s="1"/>
  <c r="C87" i="6"/>
  <c r="S86" i="6"/>
  <c r="Q86" i="6"/>
  <c r="C86" i="6"/>
  <c r="S85" i="6"/>
  <c r="Q85" i="6"/>
  <c r="C85" i="6"/>
  <c r="S84" i="6"/>
  <c r="Q84" i="6"/>
  <c r="R84" i="6" s="1"/>
  <c r="C84" i="6"/>
  <c r="S83" i="6"/>
  <c r="Q83" i="6"/>
  <c r="R83" i="6" s="1"/>
  <c r="C83" i="6"/>
  <c r="S82" i="6"/>
  <c r="Q82" i="6"/>
  <c r="R82" i="6" s="1"/>
  <c r="C82" i="6"/>
  <c r="S81" i="6"/>
  <c r="Q81" i="6"/>
  <c r="C81" i="6"/>
  <c r="S80" i="6"/>
  <c r="Q80" i="6"/>
  <c r="R80" i="6" s="1"/>
  <c r="C80" i="6"/>
  <c r="S79" i="6"/>
  <c r="Q79" i="6"/>
  <c r="R79" i="6" s="1"/>
  <c r="C79" i="6"/>
  <c r="S78" i="6"/>
  <c r="Q78" i="6"/>
  <c r="R78" i="6" s="1"/>
  <c r="C78" i="6"/>
  <c r="S77" i="6"/>
  <c r="Q77" i="6"/>
  <c r="C77" i="6"/>
  <c r="S76" i="6"/>
  <c r="Q76" i="6"/>
  <c r="R76" i="6" s="1"/>
  <c r="C76" i="6"/>
  <c r="S75" i="6"/>
  <c r="Q75" i="6"/>
  <c r="R75" i="6" s="1"/>
  <c r="C75" i="6"/>
  <c r="S74" i="6"/>
  <c r="Q74" i="6"/>
  <c r="R74" i="6" s="1"/>
  <c r="C74" i="6"/>
  <c r="S73" i="6"/>
  <c r="Q73" i="6"/>
  <c r="C73" i="6"/>
  <c r="S72" i="6"/>
  <c r="Q72" i="6"/>
  <c r="R72" i="6" s="1"/>
  <c r="C72" i="6"/>
  <c r="S71" i="6"/>
  <c r="Q71" i="6"/>
  <c r="R71" i="6" s="1"/>
  <c r="C71" i="6"/>
  <c r="S70" i="6"/>
  <c r="Q70" i="6"/>
  <c r="R70" i="6" s="1"/>
  <c r="C70" i="6"/>
  <c r="S69" i="6"/>
  <c r="Q69" i="6"/>
  <c r="C69" i="6"/>
  <c r="S68" i="6"/>
  <c r="Q68" i="6"/>
  <c r="R68" i="6" s="1"/>
  <c r="C68" i="6"/>
  <c r="S67" i="6"/>
  <c r="Q67" i="6"/>
  <c r="R67" i="6" s="1"/>
  <c r="C67" i="6"/>
  <c r="S66" i="6"/>
  <c r="Q66" i="6"/>
  <c r="R66" i="6" s="1"/>
  <c r="C66" i="6"/>
  <c r="S65" i="6"/>
  <c r="Q65" i="6"/>
  <c r="C65" i="6"/>
  <c r="S64" i="6"/>
  <c r="Q64" i="6"/>
  <c r="R64" i="6" s="1"/>
  <c r="C64" i="6"/>
  <c r="S63" i="6"/>
  <c r="Q63" i="6"/>
  <c r="R63" i="6" s="1"/>
  <c r="C63" i="6"/>
  <c r="S62" i="6"/>
  <c r="Q62" i="6"/>
  <c r="R62" i="6" s="1"/>
  <c r="C62" i="6"/>
  <c r="S61" i="6"/>
  <c r="Q61" i="6"/>
  <c r="C61" i="6"/>
  <c r="S60" i="6"/>
  <c r="Q60" i="6"/>
  <c r="R60" i="6" s="1"/>
  <c r="C60" i="6"/>
  <c r="S59" i="6"/>
  <c r="Q59" i="6"/>
  <c r="R59" i="6" s="1"/>
  <c r="C59" i="6"/>
  <c r="S58" i="6"/>
  <c r="Q58" i="6"/>
  <c r="R58" i="6" s="1"/>
  <c r="C58" i="6"/>
  <c r="S57" i="6"/>
  <c r="Q57" i="6"/>
  <c r="C57" i="6"/>
  <c r="S56" i="6"/>
  <c r="Q56" i="6"/>
  <c r="R56" i="6" s="1"/>
  <c r="C56" i="6"/>
  <c r="S55" i="6"/>
  <c r="Q55" i="6"/>
  <c r="R55" i="6" s="1"/>
  <c r="C55" i="6"/>
  <c r="S54" i="6"/>
  <c r="Q54" i="6"/>
  <c r="R54" i="6" s="1"/>
  <c r="C54" i="6"/>
  <c r="S53" i="6"/>
  <c r="Q53" i="6"/>
  <c r="C53" i="6"/>
  <c r="S52" i="6"/>
  <c r="Q52" i="6"/>
  <c r="R52" i="6" s="1"/>
  <c r="C52" i="6"/>
  <c r="S51" i="6"/>
  <c r="Q51" i="6"/>
  <c r="R51" i="6" s="1"/>
  <c r="C51" i="6"/>
  <c r="S50" i="6"/>
  <c r="Q50" i="6"/>
  <c r="R50" i="6" s="1"/>
  <c r="C50" i="6"/>
  <c r="S49" i="6"/>
  <c r="Q49" i="6"/>
  <c r="C49" i="6"/>
  <c r="S48" i="6"/>
  <c r="Q48" i="6"/>
  <c r="R48" i="6" s="1"/>
  <c r="C48" i="6"/>
  <c r="S47" i="6"/>
  <c r="Q47" i="6"/>
  <c r="R47" i="6" s="1"/>
  <c r="C47" i="6"/>
  <c r="S46" i="6"/>
  <c r="Q46" i="6"/>
  <c r="R46" i="6" s="1"/>
  <c r="C46" i="6"/>
  <c r="S45" i="6"/>
  <c r="Q45" i="6"/>
  <c r="C45" i="6"/>
  <c r="S44" i="6"/>
  <c r="Q44" i="6"/>
  <c r="R44" i="6" s="1"/>
  <c r="C44" i="6"/>
  <c r="S43" i="6"/>
  <c r="Q43" i="6"/>
  <c r="R43" i="6" s="1"/>
  <c r="C43" i="6"/>
  <c r="S42" i="6"/>
  <c r="Q42" i="6"/>
  <c r="R42" i="6" s="1"/>
  <c r="C42" i="6"/>
  <c r="S41" i="6"/>
  <c r="Q41" i="6"/>
  <c r="C41" i="6"/>
  <c r="S40" i="6"/>
  <c r="Q40" i="6"/>
  <c r="R40" i="6" s="1"/>
  <c r="C40" i="6"/>
  <c r="S39" i="6"/>
  <c r="Q39" i="6"/>
  <c r="R39" i="6" s="1"/>
  <c r="C39" i="6"/>
  <c r="S38" i="6"/>
  <c r="Q38" i="6"/>
  <c r="R38" i="6" s="1"/>
  <c r="C38" i="6"/>
  <c r="S37" i="6"/>
  <c r="Q37" i="6"/>
  <c r="C37" i="6"/>
  <c r="S36" i="6"/>
  <c r="Q36" i="6"/>
  <c r="R36" i="6" s="1"/>
  <c r="C36" i="6"/>
  <c r="S35" i="6"/>
  <c r="Q35" i="6"/>
  <c r="R35" i="6" s="1"/>
  <c r="C35" i="6"/>
  <c r="S34" i="6"/>
  <c r="Q34" i="6"/>
  <c r="R34" i="6" s="1"/>
  <c r="C34" i="6"/>
  <c r="S33" i="6"/>
  <c r="Q33" i="6"/>
  <c r="C33" i="6"/>
  <c r="S32" i="6"/>
  <c r="Q32" i="6"/>
  <c r="R32" i="6" s="1"/>
  <c r="C32" i="6"/>
  <c r="S31" i="6"/>
  <c r="Q31" i="6"/>
  <c r="R31" i="6" s="1"/>
  <c r="C31" i="6"/>
  <c r="S30" i="6"/>
  <c r="Q30" i="6"/>
  <c r="R30" i="6" s="1"/>
  <c r="C30" i="6"/>
  <c r="S29" i="6"/>
  <c r="Q29" i="6"/>
  <c r="C29" i="6"/>
  <c r="S28" i="6"/>
  <c r="Q28" i="6"/>
  <c r="R28" i="6" s="1"/>
  <c r="C28" i="6"/>
  <c r="S27" i="6"/>
  <c r="Q27" i="6"/>
  <c r="R27" i="6" s="1"/>
  <c r="C27" i="6"/>
  <c r="S26" i="6"/>
  <c r="Q26" i="6"/>
  <c r="R26" i="6" s="1"/>
  <c r="C26" i="6"/>
  <c r="S25" i="6"/>
  <c r="Q25" i="6"/>
  <c r="C25" i="6"/>
  <c r="S24" i="6"/>
  <c r="Q24" i="6"/>
  <c r="R24" i="6" s="1"/>
  <c r="C24" i="6"/>
  <c r="S23" i="6"/>
  <c r="Q23" i="6"/>
  <c r="R23" i="6" s="1"/>
  <c r="C23" i="6"/>
  <c r="S22" i="6"/>
  <c r="Q22" i="6"/>
  <c r="R22" i="6" s="1"/>
  <c r="C22" i="6"/>
  <c r="S21" i="6"/>
  <c r="Q21" i="6"/>
  <c r="C21" i="6"/>
  <c r="S20" i="6"/>
  <c r="Q20" i="6"/>
  <c r="R20" i="6" s="1"/>
  <c r="C20" i="6"/>
  <c r="S19" i="6"/>
  <c r="Q19" i="6"/>
  <c r="R19" i="6" s="1"/>
  <c r="C19" i="6"/>
  <c r="S18" i="6"/>
  <c r="Q18" i="6"/>
  <c r="R18" i="6" s="1"/>
  <c r="C18" i="6"/>
  <c r="S17" i="6"/>
  <c r="Q17" i="6"/>
  <c r="C17" i="6"/>
  <c r="S16" i="6"/>
  <c r="Q16" i="6"/>
  <c r="R16" i="6" s="1"/>
  <c r="C16" i="6"/>
  <c r="S15" i="6"/>
  <c r="Q15" i="6"/>
  <c r="R15" i="6" s="1"/>
  <c r="C15" i="6"/>
  <c r="S14" i="6"/>
  <c r="Q14" i="6"/>
  <c r="R14" i="6" s="1"/>
  <c r="C14" i="6"/>
  <c r="S13" i="6"/>
  <c r="Q13" i="6"/>
  <c r="C13" i="6"/>
  <c r="S12" i="6"/>
  <c r="Q12" i="6"/>
  <c r="R12" i="6" s="1"/>
  <c r="C12" i="6"/>
  <c r="S11" i="6"/>
  <c r="Q11" i="6"/>
  <c r="R11" i="6" s="1"/>
  <c r="C11" i="6"/>
  <c r="S10" i="6"/>
  <c r="Q10" i="6"/>
  <c r="R10" i="6" s="1"/>
  <c r="C10" i="6"/>
  <c r="S9" i="6"/>
  <c r="Q9" i="6"/>
  <c r="C9" i="6"/>
  <c r="S8" i="6"/>
  <c r="Q8" i="6"/>
  <c r="R8" i="6" s="1"/>
  <c r="C8" i="6"/>
  <c r="S7" i="6"/>
  <c r="Q7" i="6"/>
  <c r="R7" i="6" s="1"/>
  <c r="C7" i="6"/>
  <c r="S6" i="6"/>
  <c r="Q6" i="6"/>
  <c r="C6" i="6"/>
  <c r="S5" i="6"/>
  <c r="Q5" i="6"/>
  <c r="R5" i="6" s="1"/>
  <c r="C5" i="6"/>
  <c r="S4" i="6"/>
  <c r="Q4" i="6"/>
  <c r="R4" i="6" s="1"/>
  <c r="C4" i="6"/>
  <c r="S3" i="6"/>
  <c r="Q3" i="6"/>
  <c r="C3" i="6"/>
  <c r="S2" i="6"/>
  <c r="Q2" i="6"/>
  <c r="R2" i="6" s="1"/>
  <c r="C2" i="6"/>
  <c r="C14" i="3"/>
  <c r="T933" i="6" l="1"/>
  <c r="T631" i="6"/>
  <c r="T635" i="6"/>
  <c r="T647" i="6"/>
  <c r="T458" i="6"/>
  <c r="T490" i="6"/>
  <c r="T506" i="6"/>
  <c r="T526" i="6"/>
  <c r="T726" i="6"/>
  <c r="T877" i="6"/>
  <c r="T62" i="6"/>
  <c r="T431" i="6"/>
  <c r="T74" i="6"/>
  <c r="T433" i="6"/>
  <c r="T437" i="6"/>
  <c r="T441" i="6"/>
  <c r="T461" i="6"/>
  <c r="T473" i="6"/>
  <c r="T596" i="6"/>
  <c r="T604" i="6"/>
  <c r="T636" i="6"/>
  <c r="T652" i="6"/>
  <c r="T915" i="6"/>
  <c r="T919" i="6"/>
  <c r="T293" i="6"/>
  <c r="T564" i="6"/>
  <c r="T696" i="6"/>
  <c r="T40" i="6"/>
  <c r="T48" i="6"/>
  <c r="T22" i="6"/>
  <c r="T92" i="6"/>
  <c r="T30" i="6"/>
  <c r="T38" i="6"/>
  <c r="T159" i="6"/>
  <c r="T175" i="6"/>
  <c r="T203" i="6"/>
  <c r="T590" i="6"/>
  <c r="T682" i="6"/>
  <c r="T851" i="6"/>
  <c r="T941" i="6"/>
  <c r="T751" i="6"/>
  <c r="T767" i="6"/>
  <c r="T771" i="6"/>
  <c r="T112" i="6"/>
  <c r="T227" i="6"/>
  <c r="T275" i="6"/>
  <c r="T413" i="6"/>
  <c r="T748" i="6"/>
  <c r="T764" i="6"/>
  <c r="T867" i="6"/>
  <c r="T871" i="6"/>
  <c r="T24" i="6"/>
  <c r="T56" i="6"/>
  <c r="T283" i="6"/>
  <c r="T333" i="6"/>
  <c r="T32" i="6"/>
  <c r="T46" i="6"/>
  <c r="T64" i="6"/>
  <c r="T90" i="6"/>
  <c r="T128" i="6"/>
  <c r="T145" i="6"/>
  <c r="T177" i="6"/>
  <c r="T299" i="6"/>
  <c r="T307" i="6"/>
  <c r="T532" i="6"/>
  <c r="T909" i="6"/>
  <c r="T912" i="6"/>
  <c r="T267" i="6"/>
  <c r="T21" i="6"/>
  <c r="T54" i="6"/>
  <c r="T76" i="6"/>
  <c r="T106" i="6"/>
  <c r="T213" i="6"/>
  <c r="T261" i="6"/>
  <c r="T285" i="6"/>
  <c r="T319" i="6"/>
  <c r="T419" i="6"/>
  <c r="T558" i="6"/>
  <c r="T605" i="6"/>
  <c r="T653" i="6"/>
  <c r="T707" i="6"/>
  <c r="T821" i="6"/>
  <c r="T935" i="6"/>
  <c r="T8" i="6"/>
  <c r="T28" i="6"/>
  <c r="T36" i="6"/>
  <c r="T44" i="6"/>
  <c r="T52" i="6"/>
  <c r="T60" i="6"/>
  <c r="T65" i="6"/>
  <c r="T68" i="6"/>
  <c r="T77" i="6"/>
  <c r="T81" i="6"/>
  <c r="T84" i="6"/>
  <c r="T96" i="6"/>
  <c r="T122" i="6"/>
  <c r="T143" i="6"/>
  <c r="T197" i="6"/>
  <c r="T237" i="6"/>
  <c r="T317" i="6"/>
  <c r="R490" i="6"/>
  <c r="T501" i="6"/>
  <c r="T504" i="6"/>
  <c r="R506" i="6"/>
  <c r="T517" i="6"/>
  <c r="R526" i="6"/>
  <c r="T528" i="6"/>
  <c r="T529" i="6"/>
  <c r="T549" i="6"/>
  <c r="R558" i="6"/>
  <c r="T560" i="6"/>
  <c r="T561" i="6"/>
  <c r="T581" i="6"/>
  <c r="R590" i="6"/>
  <c r="T592" i="6"/>
  <c r="T593" i="6"/>
  <c r="T669" i="6"/>
  <c r="T690" i="6"/>
  <c r="T712" i="6"/>
  <c r="T725" i="6"/>
  <c r="T787" i="6"/>
  <c r="T807" i="6"/>
  <c r="T847" i="6"/>
  <c r="T883" i="6"/>
  <c r="T891" i="6"/>
  <c r="T921" i="6"/>
  <c r="T928" i="6"/>
  <c r="T932" i="6"/>
  <c r="T936" i="6"/>
  <c r="T26" i="6"/>
  <c r="T58" i="6"/>
  <c r="T66" i="6"/>
  <c r="T94" i="6"/>
  <c r="T161" i="6"/>
  <c r="T191" i="6"/>
  <c r="T223" i="6"/>
  <c r="T668" i="6"/>
  <c r="T2" i="6"/>
  <c r="T16" i="6"/>
  <c r="T34" i="6"/>
  <c r="T42" i="6"/>
  <c r="T50" i="6"/>
  <c r="T82" i="6"/>
  <c r="T253" i="6"/>
  <c r="T335" i="6"/>
  <c r="T13" i="6"/>
  <c r="T14" i="6"/>
  <c r="T69" i="6"/>
  <c r="T73" i="6"/>
  <c r="T85" i="6"/>
  <c r="T221" i="6"/>
  <c r="T243" i="6"/>
  <c r="T251" i="6"/>
  <c r="T459" i="6"/>
  <c r="T467" i="6"/>
  <c r="T493" i="6"/>
  <c r="T509" i="6"/>
  <c r="T533" i="6"/>
  <c r="T565" i="6"/>
  <c r="T597" i="6"/>
  <c r="T637" i="6"/>
  <c r="T663" i="6"/>
  <c r="T732" i="6"/>
  <c r="T735" i="6"/>
  <c r="T772" i="6"/>
  <c r="T776" i="6"/>
  <c r="T796" i="6"/>
  <c r="T820" i="6"/>
  <c r="R135" i="6"/>
  <c r="T135" i="6"/>
  <c r="R153" i="6"/>
  <c r="T153" i="6"/>
  <c r="R167" i="6"/>
  <c r="T167" i="6"/>
  <c r="R185" i="6"/>
  <c r="T185" i="6"/>
  <c r="R199" i="6"/>
  <c r="T199" i="6"/>
  <c r="R613" i="6"/>
  <c r="T613" i="6"/>
  <c r="R620" i="6"/>
  <c r="T620" i="6"/>
  <c r="R624" i="6"/>
  <c r="T624" i="6"/>
  <c r="R98" i="6"/>
  <c r="T98" i="6"/>
  <c r="R229" i="6"/>
  <c r="T229" i="6"/>
  <c r="R311" i="6"/>
  <c r="T311" i="6"/>
  <c r="R325" i="6"/>
  <c r="T325" i="6"/>
  <c r="R415" i="6"/>
  <c r="T415" i="6"/>
  <c r="R485" i="6"/>
  <c r="T485" i="6"/>
  <c r="R544" i="6"/>
  <c r="T544" i="6"/>
  <c r="R548" i="6"/>
  <c r="T548" i="6"/>
  <c r="R576" i="6"/>
  <c r="T576" i="6"/>
  <c r="R580" i="6"/>
  <c r="T580" i="6"/>
  <c r="R608" i="6"/>
  <c r="T608" i="6"/>
  <c r="R86" i="6"/>
  <c r="T86" i="6"/>
  <c r="R120" i="6"/>
  <c r="T120" i="6"/>
  <c r="R269" i="6"/>
  <c r="T269" i="6"/>
  <c r="R277" i="6"/>
  <c r="T277" i="6"/>
  <c r="R343" i="6"/>
  <c r="T343" i="6"/>
  <c r="T3" i="6"/>
  <c r="T9" i="6"/>
  <c r="T12" i="6"/>
  <c r="T17" i="6"/>
  <c r="T20" i="6"/>
  <c r="T25" i="6"/>
  <c r="T29" i="6"/>
  <c r="T33" i="6"/>
  <c r="T37" i="6"/>
  <c r="T41" i="6"/>
  <c r="T45" i="6"/>
  <c r="T49" i="6"/>
  <c r="T53" i="6"/>
  <c r="T57" i="6"/>
  <c r="T61" i="6"/>
  <c r="T72" i="6"/>
  <c r="T80" i="6"/>
  <c r="R137" i="6"/>
  <c r="T137" i="6"/>
  <c r="R151" i="6"/>
  <c r="T151" i="6"/>
  <c r="R169" i="6"/>
  <c r="T169" i="6"/>
  <c r="R183" i="6"/>
  <c r="T183" i="6"/>
  <c r="R245" i="6"/>
  <c r="T245" i="6"/>
  <c r="T445" i="6"/>
  <c r="R458" i="6"/>
  <c r="R459" i="6"/>
  <c r="T481" i="6"/>
  <c r="R640" i="6"/>
  <c r="T640" i="6"/>
  <c r="R130" i="6"/>
  <c r="T130" i="6"/>
  <c r="R211" i="6"/>
  <c r="T211" i="6"/>
  <c r="T4" i="6"/>
  <c r="T10" i="6"/>
  <c r="T18" i="6"/>
  <c r="T70" i="6"/>
  <c r="T78" i="6"/>
  <c r="R88" i="6"/>
  <c r="T88" i="6"/>
  <c r="R104" i="6"/>
  <c r="T104" i="6"/>
  <c r="R114" i="6"/>
  <c r="T114" i="6"/>
  <c r="R205" i="6"/>
  <c r="T205" i="6"/>
  <c r="R235" i="6"/>
  <c r="T235" i="6"/>
  <c r="R301" i="6"/>
  <c r="T301" i="6"/>
  <c r="R309" i="6"/>
  <c r="T309" i="6"/>
  <c r="R327" i="6"/>
  <c r="T327" i="6"/>
  <c r="R341" i="6"/>
  <c r="T341" i="6"/>
  <c r="R439" i="6"/>
  <c r="T439" i="6"/>
  <c r="R443" i="6"/>
  <c r="T443" i="6"/>
  <c r="T685" i="6"/>
  <c r="R690" i="6"/>
  <c r="T768" i="6"/>
  <c r="T831" i="6"/>
  <c r="T839" i="6"/>
  <c r="T899" i="6"/>
  <c r="R935" i="6"/>
  <c r="T259" i="6"/>
  <c r="T291" i="6"/>
  <c r="T421" i="6"/>
  <c r="T425" i="6"/>
  <c r="T429" i="6"/>
  <c r="T447" i="6"/>
  <c r="T455" i="6"/>
  <c r="T475" i="6"/>
  <c r="T479" i="6"/>
  <c r="T498" i="6"/>
  <c r="T514" i="6"/>
  <c r="T542" i="6"/>
  <c r="T574" i="6"/>
  <c r="T618" i="6"/>
  <c r="T625" i="6"/>
  <c r="T674" i="6"/>
  <c r="T677" i="6"/>
  <c r="R682" i="6"/>
  <c r="T684" i="6"/>
  <c r="R725" i="6"/>
  <c r="R726" i="6"/>
  <c r="T728" i="6"/>
  <c r="T783" i="6"/>
  <c r="T791" i="6"/>
  <c r="T803" i="6"/>
  <c r="T811" i="6"/>
  <c r="T863" i="6"/>
  <c r="T907" i="6"/>
  <c r="T917" i="6"/>
  <c r="T925" i="6"/>
  <c r="R933" i="6"/>
  <c r="T478" i="6"/>
  <c r="T487" i="6"/>
  <c r="T496" i="6"/>
  <c r="T512" i="6"/>
  <c r="T545" i="6"/>
  <c r="T577" i="6"/>
  <c r="T609" i="6"/>
  <c r="T621" i="6"/>
  <c r="T641" i="6"/>
  <c r="T650" i="6"/>
  <c r="T656" i="6"/>
  <c r="T657" i="6"/>
  <c r="T666" i="6"/>
  <c r="T676" i="6"/>
  <c r="T692" i="6"/>
  <c r="T693" i="6"/>
  <c r="T694" i="6"/>
  <c r="T700" i="6"/>
  <c r="T709" i="6"/>
  <c r="T710" i="6"/>
  <c r="T716" i="6"/>
  <c r="T719" i="6"/>
  <c r="T723" i="6"/>
  <c r="T740" i="6"/>
  <c r="T743" i="6"/>
  <c r="T756" i="6"/>
  <c r="T759" i="6"/>
  <c r="T773" i="6"/>
  <c r="T777" i="6"/>
  <c r="T797" i="6"/>
  <c r="T815" i="6"/>
  <c r="T827" i="6"/>
  <c r="T835" i="6"/>
  <c r="T843" i="6"/>
  <c r="T857" i="6"/>
  <c r="T875" i="6"/>
  <c r="T923" i="6"/>
  <c r="T937" i="6"/>
  <c r="R465" i="6"/>
  <c r="T465" i="6"/>
  <c r="T522" i="6"/>
  <c r="R522" i="6"/>
  <c r="R536" i="6"/>
  <c r="T536" i="6"/>
  <c r="T861" i="6"/>
  <c r="R861" i="6"/>
  <c r="T905" i="6"/>
  <c r="R905" i="6"/>
  <c r="R931" i="6"/>
  <c r="T931" i="6"/>
  <c r="T102" i="6"/>
  <c r="T110" i="6"/>
  <c r="T118" i="6"/>
  <c r="T126" i="6"/>
  <c r="T141" i="6"/>
  <c r="T149" i="6"/>
  <c r="T157" i="6"/>
  <c r="T165" i="6"/>
  <c r="T173" i="6"/>
  <c r="T181" i="6"/>
  <c r="T189" i="6"/>
  <c r="R193" i="6"/>
  <c r="T193" i="6"/>
  <c r="T195" i="6"/>
  <c r="T215" i="6"/>
  <c r="R225" i="6"/>
  <c r="T225" i="6"/>
  <c r="R231" i="6"/>
  <c r="T231" i="6"/>
  <c r="R241" i="6"/>
  <c r="T241" i="6"/>
  <c r="R247" i="6"/>
  <c r="T247" i="6"/>
  <c r="R257" i="6"/>
  <c r="T257" i="6"/>
  <c r="R263" i="6"/>
  <c r="T263" i="6"/>
  <c r="R273" i="6"/>
  <c r="T273" i="6"/>
  <c r="R279" i="6"/>
  <c r="T279" i="6"/>
  <c r="R289" i="6"/>
  <c r="T289" i="6"/>
  <c r="R295" i="6"/>
  <c r="T295" i="6"/>
  <c r="R305" i="6"/>
  <c r="T305" i="6"/>
  <c r="R201" i="6"/>
  <c r="T201" i="6"/>
  <c r="R313" i="6"/>
  <c r="T313" i="6"/>
  <c r="R329" i="6"/>
  <c r="T329" i="6"/>
  <c r="R540" i="6"/>
  <c r="T540" i="6"/>
  <c r="R572" i="6"/>
  <c r="T572" i="6"/>
  <c r="T586" i="6"/>
  <c r="R586" i="6"/>
  <c r="R600" i="6"/>
  <c r="T600" i="6"/>
  <c r="R680" i="6"/>
  <c r="T680" i="6"/>
  <c r="T705" i="6"/>
  <c r="R705" i="6"/>
  <c r="T89" i="6"/>
  <c r="T93" i="6"/>
  <c r="T100" i="6"/>
  <c r="T108" i="6"/>
  <c r="T116" i="6"/>
  <c r="T124" i="6"/>
  <c r="T132" i="6"/>
  <c r="T139" i="6"/>
  <c r="T147" i="6"/>
  <c r="T155" i="6"/>
  <c r="T163" i="6"/>
  <c r="T171" i="6"/>
  <c r="T179" i="6"/>
  <c r="T187" i="6"/>
  <c r="T207" i="6"/>
  <c r="R217" i="6"/>
  <c r="T217" i="6"/>
  <c r="T219" i="6"/>
  <c r="R321" i="6"/>
  <c r="T321" i="6"/>
  <c r="R337" i="6"/>
  <c r="T337" i="6"/>
  <c r="R411" i="6"/>
  <c r="T411" i="6"/>
  <c r="R345" i="6"/>
  <c r="T345" i="6"/>
  <c r="R427" i="6"/>
  <c r="T427" i="6"/>
  <c r="T554" i="6"/>
  <c r="R554" i="6"/>
  <c r="R568" i="6"/>
  <c r="T568" i="6"/>
  <c r="T781" i="6"/>
  <c r="R781" i="6"/>
  <c r="T801" i="6"/>
  <c r="R801" i="6"/>
  <c r="T6" i="6"/>
  <c r="T134" i="6"/>
  <c r="R134" i="6"/>
  <c r="R209" i="6"/>
  <c r="T209" i="6"/>
  <c r="R233" i="6"/>
  <c r="T233" i="6"/>
  <c r="R239" i="6"/>
  <c r="T239" i="6"/>
  <c r="R249" i="6"/>
  <c r="T249" i="6"/>
  <c r="R255" i="6"/>
  <c r="T255" i="6"/>
  <c r="R265" i="6"/>
  <c r="T265" i="6"/>
  <c r="R271" i="6"/>
  <c r="T271" i="6"/>
  <c r="R281" i="6"/>
  <c r="T281" i="6"/>
  <c r="R287" i="6"/>
  <c r="T287" i="6"/>
  <c r="R297" i="6"/>
  <c r="T297" i="6"/>
  <c r="R303" i="6"/>
  <c r="T303" i="6"/>
  <c r="T315" i="6"/>
  <c r="T323" i="6"/>
  <c r="T331" i="6"/>
  <c r="T339" i="6"/>
  <c r="R349" i="6"/>
  <c r="T349" i="6"/>
  <c r="R353" i="6"/>
  <c r="T353" i="6"/>
  <c r="R357" i="6"/>
  <c r="T357" i="6"/>
  <c r="R361" i="6"/>
  <c r="T361" i="6"/>
  <c r="R365" i="6"/>
  <c r="T365" i="6"/>
  <c r="R369" i="6"/>
  <c r="T369" i="6"/>
  <c r="R373" i="6"/>
  <c r="T373" i="6"/>
  <c r="R377" i="6"/>
  <c r="T377" i="6"/>
  <c r="R381" i="6"/>
  <c r="T381" i="6"/>
  <c r="R385" i="6"/>
  <c r="T385" i="6"/>
  <c r="R389" i="6"/>
  <c r="T389" i="6"/>
  <c r="R393" i="6"/>
  <c r="T393" i="6"/>
  <c r="R397" i="6"/>
  <c r="T397" i="6"/>
  <c r="R401" i="6"/>
  <c r="T401" i="6"/>
  <c r="R405" i="6"/>
  <c r="T405" i="6"/>
  <c r="T407" i="6"/>
  <c r="T423" i="6"/>
  <c r="R435" i="6"/>
  <c r="T435" i="6"/>
  <c r="R453" i="6"/>
  <c r="T453" i="6"/>
  <c r="T97" i="6"/>
  <c r="T101" i="6"/>
  <c r="T105" i="6"/>
  <c r="T109" i="6"/>
  <c r="T113" i="6"/>
  <c r="T117" i="6"/>
  <c r="T121" i="6"/>
  <c r="T125" i="6"/>
  <c r="T129" i="6"/>
  <c r="T133" i="6"/>
  <c r="T164" i="6"/>
  <c r="T168" i="6"/>
  <c r="T172" i="6"/>
  <c r="T176" i="6"/>
  <c r="T180" i="6"/>
  <c r="T184" i="6"/>
  <c r="T188" i="6"/>
  <c r="R347" i="6"/>
  <c r="T347" i="6"/>
  <c r="R351" i="6"/>
  <c r="T351" i="6"/>
  <c r="R355" i="6"/>
  <c r="T355" i="6"/>
  <c r="R359" i="6"/>
  <c r="T359" i="6"/>
  <c r="R363" i="6"/>
  <c r="T363" i="6"/>
  <c r="R367" i="6"/>
  <c r="T367" i="6"/>
  <c r="R371" i="6"/>
  <c r="T371" i="6"/>
  <c r="R375" i="6"/>
  <c r="T375" i="6"/>
  <c r="R379" i="6"/>
  <c r="T379" i="6"/>
  <c r="R383" i="6"/>
  <c r="T383" i="6"/>
  <c r="R387" i="6"/>
  <c r="T387" i="6"/>
  <c r="R391" i="6"/>
  <c r="T391" i="6"/>
  <c r="R395" i="6"/>
  <c r="T395" i="6"/>
  <c r="R399" i="6"/>
  <c r="T399" i="6"/>
  <c r="R403" i="6"/>
  <c r="T403" i="6"/>
  <c r="R448" i="6"/>
  <c r="T448" i="6"/>
  <c r="R452" i="6"/>
  <c r="T452" i="6"/>
  <c r="T491" i="6"/>
  <c r="T451" i="6"/>
  <c r="R451" i="6"/>
  <c r="R468" i="6"/>
  <c r="T468" i="6"/>
  <c r="R472" i="6"/>
  <c r="T472" i="6"/>
  <c r="R489" i="6"/>
  <c r="T489" i="6"/>
  <c r="R520" i="6"/>
  <c r="T520" i="6"/>
  <c r="R524" i="6"/>
  <c r="T524" i="6"/>
  <c r="T538" i="6"/>
  <c r="R538" i="6"/>
  <c r="R552" i="6"/>
  <c r="T552" i="6"/>
  <c r="R556" i="6"/>
  <c r="T556" i="6"/>
  <c r="T570" i="6"/>
  <c r="R570" i="6"/>
  <c r="R584" i="6"/>
  <c r="T584" i="6"/>
  <c r="R588" i="6"/>
  <c r="T588" i="6"/>
  <c r="T602" i="6"/>
  <c r="R602" i="6"/>
  <c r="T634" i="6"/>
  <c r="R634" i="6"/>
  <c r="T192" i="6"/>
  <c r="T196" i="6"/>
  <c r="T200" i="6"/>
  <c r="T204" i="6"/>
  <c r="T208" i="6"/>
  <c r="T212" i="6"/>
  <c r="T216" i="6"/>
  <c r="T220" i="6"/>
  <c r="T224" i="6"/>
  <c r="T228" i="6"/>
  <c r="T232" i="6"/>
  <c r="T236" i="6"/>
  <c r="T240" i="6"/>
  <c r="T244" i="6"/>
  <c r="T248" i="6"/>
  <c r="T252" i="6"/>
  <c r="T256" i="6"/>
  <c r="T260" i="6"/>
  <c r="T264" i="6"/>
  <c r="T268" i="6"/>
  <c r="T272" i="6"/>
  <c r="T276" i="6"/>
  <c r="T280" i="6"/>
  <c r="T284" i="6"/>
  <c r="T288" i="6"/>
  <c r="T292" i="6"/>
  <c r="T296" i="6"/>
  <c r="T300" i="6"/>
  <c r="T304" i="6"/>
  <c r="T308" i="6"/>
  <c r="T312" i="6"/>
  <c r="T316" i="6"/>
  <c r="T320" i="6"/>
  <c r="T324" i="6"/>
  <c r="T328" i="6"/>
  <c r="T332" i="6"/>
  <c r="T336" i="6"/>
  <c r="T340" i="6"/>
  <c r="T344" i="6"/>
  <c r="T348" i="6"/>
  <c r="T352" i="6"/>
  <c r="T356" i="6"/>
  <c r="T360" i="6"/>
  <c r="T364" i="6"/>
  <c r="T368" i="6"/>
  <c r="T372" i="6"/>
  <c r="T376" i="6"/>
  <c r="T380" i="6"/>
  <c r="T384" i="6"/>
  <c r="T388" i="6"/>
  <c r="T392" i="6"/>
  <c r="T396" i="6"/>
  <c r="T400" i="6"/>
  <c r="T404" i="6"/>
  <c r="T409" i="6"/>
  <c r="T417" i="6"/>
  <c r="T471" i="6"/>
  <c r="R471" i="6"/>
  <c r="R478" i="6"/>
  <c r="R479" i="6"/>
  <c r="R628" i="6"/>
  <c r="T628" i="6"/>
  <c r="R632" i="6"/>
  <c r="T632" i="6"/>
  <c r="R644" i="6"/>
  <c r="T644" i="6"/>
  <c r="R660" i="6"/>
  <c r="T660" i="6"/>
  <c r="R672" i="6"/>
  <c r="T672" i="6"/>
  <c r="R704" i="6"/>
  <c r="T704" i="6"/>
  <c r="T722" i="6"/>
  <c r="R722" i="6"/>
  <c r="T742" i="6"/>
  <c r="R742" i="6"/>
  <c r="T758" i="6"/>
  <c r="R758" i="6"/>
  <c r="T780" i="6"/>
  <c r="R780" i="6"/>
  <c r="T800" i="6"/>
  <c r="R800" i="6"/>
  <c r="T825" i="6"/>
  <c r="R825" i="6"/>
  <c r="T860" i="6"/>
  <c r="R860" i="6"/>
  <c r="T881" i="6"/>
  <c r="R881" i="6"/>
  <c r="T454" i="6"/>
  <c r="T457" i="6"/>
  <c r="T462" i="6"/>
  <c r="T463" i="6"/>
  <c r="T474" i="6"/>
  <c r="T477" i="6"/>
  <c r="T482" i="6"/>
  <c r="T483" i="6"/>
  <c r="T486" i="6"/>
  <c r="T494" i="6"/>
  <c r="T497" i="6"/>
  <c r="T502" i="6"/>
  <c r="T505" i="6"/>
  <c r="T510" i="6"/>
  <c r="T513" i="6"/>
  <c r="T518" i="6"/>
  <c r="T525" i="6"/>
  <c r="T534" i="6"/>
  <c r="T541" i="6"/>
  <c r="T550" i="6"/>
  <c r="T557" i="6"/>
  <c r="T566" i="6"/>
  <c r="T573" i="6"/>
  <c r="T582" i="6"/>
  <c r="T589" i="6"/>
  <c r="T598" i="6"/>
  <c r="T721" i="6"/>
  <c r="R721" i="6"/>
  <c r="R779" i="6"/>
  <c r="T779" i="6"/>
  <c r="R799" i="6"/>
  <c r="T799" i="6"/>
  <c r="T824" i="6"/>
  <c r="R824" i="6"/>
  <c r="R859" i="6"/>
  <c r="T859" i="6"/>
  <c r="T889" i="6"/>
  <c r="R889" i="6"/>
  <c r="T929" i="6"/>
  <c r="R929" i="6"/>
  <c r="T408" i="6"/>
  <c r="T412" i="6"/>
  <c r="T416" i="6"/>
  <c r="T420" i="6"/>
  <c r="T424" i="6"/>
  <c r="T428" i="6"/>
  <c r="T432" i="6"/>
  <c r="T436" i="6"/>
  <c r="T440" i="6"/>
  <c r="T444" i="6"/>
  <c r="T449" i="6"/>
  <c r="R454" i="6"/>
  <c r="R462" i="6"/>
  <c r="R463" i="6"/>
  <c r="T469" i="6"/>
  <c r="R474" i="6"/>
  <c r="R482" i="6"/>
  <c r="R483" i="6"/>
  <c r="R486" i="6"/>
  <c r="R494" i="6"/>
  <c r="T500" i="6"/>
  <c r="R502" i="6"/>
  <c r="T508" i="6"/>
  <c r="R510" i="6"/>
  <c r="T516" i="6"/>
  <c r="R518" i="6"/>
  <c r="T521" i="6"/>
  <c r="T530" i="6"/>
  <c r="R534" i="6"/>
  <c r="T537" i="6"/>
  <c r="T546" i="6"/>
  <c r="R550" i="6"/>
  <c r="T553" i="6"/>
  <c r="T562" i="6"/>
  <c r="R566" i="6"/>
  <c r="T569" i="6"/>
  <c r="T578" i="6"/>
  <c r="R582" i="6"/>
  <c r="T585" i="6"/>
  <c r="T594" i="6"/>
  <c r="R598" i="6"/>
  <c r="T630" i="6"/>
  <c r="R630" i="6"/>
  <c r="T646" i="6"/>
  <c r="R646" i="6"/>
  <c r="T662" i="6"/>
  <c r="R662" i="6"/>
  <c r="R688" i="6"/>
  <c r="T688" i="6"/>
  <c r="T706" i="6"/>
  <c r="R706" i="6"/>
  <c r="R720" i="6"/>
  <c r="T720" i="6"/>
  <c r="T734" i="6"/>
  <c r="R734" i="6"/>
  <c r="T750" i="6"/>
  <c r="R750" i="6"/>
  <c r="T766" i="6"/>
  <c r="R766" i="6"/>
  <c r="R823" i="6"/>
  <c r="T823" i="6"/>
  <c r="T879" i="6"/>
  <c r="R879" i="6"/>
  <c r="T897" i="6"/>
  <c r="R897" i="6"/>
  <c r="T601" i="6"/>
  <c r="T611" i="6"/>
  <c r="T614" i="6"/>
  <c r="T615" i="6"/>
  <c r="T617" i="6"/>
  <c r="T626" i="6"/>
  <c r="T627" i="6"/>
  <c r="T633" i="6"/>
  <c r="T642" i="6"/>
  <c r="T643" i="6"/>
  <c r="T648" i="6"/>
  <c r="T649" i="6"/>
  <c r="T658" i="6"/>
  <c r="T659" i="6"/>
  <c r="T664" i="6"/>
  <c r="T665" i="6"/>
  <c r="T670" i="6"/>
  <c r="T671" i="6"/>
  <c r="T673" i="6"/>
  <c r="T678" i="6"/>
  <c r="T679" i="6"/>
  <c r="T681" i="6"/>
  <c r="T686" i="6"/>
  <c r="T687" i="6"/>
  <c r="T689" i="6"/>
  <c r="T701" i="6"/>
  <c r="T702" i="6"/>
  <c r="T703" i="6"/>
  <c r="T708" i="6"/>
  <c r="T717" i="6"/>
  <c r="T718" i="6"/>
  <c r="T724" i="6"/>
  <c r="T736" i="6"/>
  <c r="T744" i="6"/>
  <c r="T752" i="6"/>
  <c r="T760" i="6"/>
  <c r="T606" i="6"/>
  <c r="T622" i="6"/>
  <c r="T623" i="6"/>
  <c r="T629" i="6"/>
  <c r="T638" i="6"/>
  <c r="T639" i="6"/>
  <c r="T645" i="6"/>
  <c r="T654" i="6"/>
  <c r="T655" i="6"/>
  <c r="T661" i="6"/>
  <c r="T697" i="6"/>
  <c r="T698" i="6"/>
  <c r="T699" i="6"/>
  <c r="T713" i="6"/>
  <c r="T714" i="6"/>
  <c r="T715" i="6"/>
  <c r="R717" i="6"/>
  <c r="R718" i="6"/>
  <c r="T729" i="6"/>
  <c r="T730" i="6"/>
  <c r="T731" i="6"/>
  <c r="T738" i="6"/>
  <c r="T739" i="6"/>
  <c r="T746" i="6"/>
  <c r="T747" i="6"/>
  <c r="T754" i="6"/>
  <c r="T755" i="6"/>
  <c r="T762" i="6"/>
  <c r="T763" i="6"/>
  <c r="T770" i="6"/>
  <c r="R776" i="6"/>
  <c r="R777" i="6"/>
  <c r="T789" i="6"/>
  <c r="T793" i="6"/>
  <c r="R796" i="6"/>
  <c r="R797" i="6"/>
  <c r="T809" i="6"/>
  <c r="T813" i="6"/>
  <c r="T817" i="6"/>
  <c r="R820" i="6"/>
  <c r="R821" i="6"/>
  <c r="T853" i="6"/>
  <c r="R857" i="6"/>
  <c r="T869" i="6"/>
  <c r="T873" i="6"/>
  <c r="T876" i="6"/>
  <c r="R877" i="6"/>
  <c r="T885" i="6"/>
  <c r="T893" i="6"/>
  <c r="T901" i="6"/>
  <c r="T913" i="6"/>
  <c r="T920" i="6"/>
  <c r="T924" i="6"/>
  <c r="T651" i="6"/>
  <c r="T667" i="6"/>
  <c r="T675" i="6"/>
  <c r="T683" i="6"/>
  <c r="T691" i="6"/>
  <c r="T695" i="6"/>
  <c r="T711" i="6"/>
  <c r="T727" i="6"/>
  <c r="R770" i="6"/>
  <c r="T775" i="6"/>
  <c r="T785" i="6"/>
  <c r="R789" i="6"/>
  <c r="R793" i="6"/>
  <c r="T795" i="6"/>
  <c r="T805" i="6"/>
  <c r="R809" i="6"/>
  <c r="R813" i="6"/>
  <c r="R817" i="6"/>
  <c r="T819" i="6"/>
  <c r="T829" i="6"/>
  <c r="T833" i="6"/>
  <c r="T837" i="6"/>
  <c r="T840" i="6"/>
  <c r="T841" i="6"/>
  <c r="T844" i="6"/>
  <c r="T845" i="6"/>
  <c r="T848" i="6"/>
  <c r="T849" i="6"/>
  <c r="T855" i="6"/>
  <c r="T864" i="6"/>
  <c r="T865" i="6"/>
  <c r="T887" i="6"/>
  <c r="T895" i="6"/>
  <c r="T903" i="6"/>
  <c r="T911" i="6"/>
  <c r="T916" i="6"/>
  <c r="T927" i="6"/>
  <c r="T939" i="6"/>
  <c r="T940" i="6"/>
  <c r="R3" i="6"/>
  <c r="T5" i="6"/>
  <c r="R6" i="6"/>
  <c r="T7" i="6"/>
  <c r="R9" i="6"/>
  <c r="T11" i="6"/>
  <c r="R13" i="6"/>
  <c r="T15" i="6"/>
  <c r="R17" i="6"/>
  <c r="T19" i="6"/>
  <c r="R21" i="6"/>
  <c r="T23" i="6"/>
  <c r="R25" i="6"/>
  <c r="T27" i="6"/>
  <c r="R29" i="6"/>
  <c r="T31" i="6"/>
  <c r="R33" i="6"/>
  <c r="T35" i="6"/>
  <c r="R37" i="6"/>
  <c r="T39" i="6"/>
  <c r="R41" i="6"/>
  <c r="T43" i="6"/>
  <c r="R45" i="6"/>
  <c r="T47" i="6"/>
  <c r="R49" i="6"/>
  <c r="T51" i="6"/>
  <c r="R53" i="6"/>
  <c r="T55" i="6"/>
  <c r="R57" i="6"/>
  <c r="T59" i="6"/>
  <c r="R61" i="6"/>
  <c r="T63" i="6"/>
  <c r="R65" i="6"/>
  <c r="T67" i="6"/>
  <c r="R69" i="6"/>
  <c r="T71" i="6"/>
  <c r="R73" i="6"/>
  <c r="T75" i="6"/>
  <c r="R77" i="6"/>
  <c r="T79" i="6"/>
  <c r="R81" i="6"/>
  <c r="T83" i="6"/>
  <c r="R85" i="6"/>
  <c r="T87" i="6"/>
  <c r="R89" i="6"/>
  <c r="T91" i="6"/>
  <c r="R93" i="6"/>
  <c r="T95" i="6"/>
  <c r="R97" i="6"/>
  <c r="T99" i="6"/>
  <c r="R101" i="6"/>
  <c r="T103" i="6"/>
  <c r="R105" i="6"/>
  <c r="T107" i="6"/>
  <c r="R109" i="6"/>
  <c r="T111" i="6"/>
  <c r="R113" i="6"/>
  <c r="T115" i="6"/>
  <c r="R117" i="6"/>
  <c r="T119" i="6"/>
  <c r="R121" i="6"/>
  <c r="T123" i="6"/>
  <c r="R125" i="6"/>
  <c r="T127" i="6"/>
  <c r="R129" i="6"/>
  <c r="T131" i="6"/>
  <c r="R133" i="6"/>
  <c r="T136" i="6"/>
  <c r="R136" i="6"/>
  <c r="R138" i="6"/>
  <c r="T138" i="6"/>
  <c r="T140" i="6"/>
  <c r="R140" i="6"/>
  <c r="R142" i="6"/>
  <c r="T142" i="6"/>
  <c r="T144" i="6"/>
  <c r="R144" i="6"/>
  <c r="R146" i="6"/>
  <c r="T146" i="6"/>
  <c r="T148" i="6"/>
  <c r="R148" i="6"/>
  <c r="R150" i="6"/>
  <c r="T150" i="6"/>
  <c r="T152" i="6"/>
  <c r="R152" i="6"/>
  <c r="T156" i="6"/>
  <c r="R156" i="6"/>
  <c r="T160" i="6"/>
  <c r="R160" i="6"/>
  <c r="T154" i="6"/>
  <c r="T158" i="6"/>
  <c r="T162" i="6"/>
  <c r="R164" i="6"/>
  <c r="T166" i="6"/>
  <c r="R168" i="6"/>
  <c r="T170" i="6"/>
  <c r="R172" i="6"/>
  <c r="T174" i="6"/>
  <c r="R176" i="6"/>
  <c r="T178" i="6"/>
  <c r="R180" i="6"/>
  <c r="T182" i="6"/>
  <c r="R184" i="6"/>
  <c r="T186" i="6"/>
  <c r="R188" i="6"/>
  <c r="T190" i="6"/>
  <c r="R192" i="6"/>
  <c r="T194" i="6"/>
  <c r="R196" i="6"/>
  <c r="T198" i="6"/>
  <c r="R200" i="6"/>
  <c r="T202" i="6"/>
  <c r="R204" i="6"/>
  <c r="T206" i="6"/>
  <c r="R208" i="6"/>
  <c r="T210" i="6"/>
  <c r="R212" i="6"/>
  <c r="T214" i="6"/>
  <c r="R216" i="6"/>
  <c r="T218" i="6"/>
  <c r="R220" i="6"/>
  <c r="T222" i="6"/>
  <c r="R224" i="6"/>
  <c r="T226" i="6"/>
  <c r="R228" i="6"/>
  <c r="T230" i="6"/>
  <c r="R232" i="6"/>
  <c r="T234" i="6"/>
  <c r="R236" i="6"/>
  <c r="T238" i="6"/>
  <c r="R240" i="6"/>
  <c r="T242" i="6"/>
  <c r="R244" i="6"/>
  <c r="T246" i="6"/>
  <c r="R248" i="6"/>
  <c r="T250" i="6"/>
  <c r="R252" i="6"/>
  <c r="T254" i="6"/>
  <c r="R256" i="6"/>
  <c r="T258" i="6"/>
  <c r="R260" i="6"/>
  <c r="T262" i="6"/>
  <c r="R264" i="6"/>
  <c r="T266" i="6"/>
  <c r="R268" i="6"/>
  <c r="T270" i="6"/>
  <c r="R272" i="6"/>
  <c r="T274" i="6"/>
  <c r="R276" i="6"/>
  <c r="T278" i="6"/>
  <c r="R280" i="6"/>
  <c r="T282" i="6"/>
  <c r="R284" i="6"/>
  <c r="T286" i="6"/>
  <c r="R288" i="6"/>
  <c r="T290" i="6"/>
  <c r="R292" i="6"/>
  <c r="T294" i="6"/>
  <c r="R296" i="6"/>
  <c r="T298" i="6"/>
  <c r="R300" i="6"/>
  <c r="T302" i="6"/>
  <c r="R304" i="6"/>
  <c r="T306" i="6"/>
  <c r="R308" i="6"/>
  <c r="T310" i="6"/>
  <c r="R312" i="6"/>
  <c r="T314" i="6"/>
  <c r="R316" i="6"/>
  <c r="T318" i="6"/>
  <c r="R320" i="6"/>
  <c r="T322" i="6"/>
  <c r="R324" i="6"/>
  <c r="T326" i="6"/>
  <c r="R328" i="6"/>
  <c r="T330" i="6"/>
  <c r="R332" i="6"/>
  <c r="T334" i="6"/>
  <c r="R336" i="6"/>
  <c r="T338" i="6"/>
  <c r="R340" i="6"/>
  <c r="T342" i="6"/>
  <c r="R344" i="6"/>
  <c r="T346" i="6"/>
  <c r="R348" i="6"/>
  <c r="T350" i="6"/>
  <c r="R352" i="6"/>
  <c r="T354" i="6"/>
  <c r="R356" i="6"/>
  <c r="T358" i="6"/>
  <c r="R360" i="6"/>
  <c r="T362" i="6"/>
  <c r="R364" i="6"/>
  <c r="T366" i="6"/>
  <c r="R368" i="6"/>
  <c r="T370" i="6"/>
  <c r="R372" i="6"/>
  <c r="T374" i="6"/>
  <c r="R376" i="6"/>
  <c r="T378" i="6"/>
  <c r="R380" i="6"/>
  <c r="T382" i="6"/>
  <c r="R384" i="6"/>
  <c r="T386" i="6"/>
  <c r="R388" i="6"/>
  <c r="T390" i="6"/>
  <c r="R392" i="6"/>
  <c r="T394" i="6"/>
  <c r="R396" i="6"/>
  <c r="T398" i="6"/>
  <c r="R400" i="6"/>
  <c r="T402" i="6"/>
  <c r="R404" i="6"/>
  <c r="T406" i="6"/>
  <c r="R408" i="6"/>
  <c r="T410" i="6"/>
  <c r="R412" i="6"/>
  <c r="T414" i="6"/>
  <c r="R416" i="6"/>
  <c r="T418" i="6"/>
  <c r="R420" i="6"/>
  <c r="T422" i="6"/>
  <c r="R424" i="6"/>
  <c r="T426" i="6"/>
  <c r="R428" i="6"/>
  <c r="T430" i="6"/>
  <c r="R432" i="6"/>
  <c r="T434" i="6"/>
  <c r="R436" i="6"/>
  <c r="T438" i="6"/>
  <c r="R440" i="6"/>
  <c r="T442" i="6"/>
  <c r="R444" i="6"/>
  <c r="R455" i="6"/>
  <c r="R475" i="6"/>
  <c r="T446" i="6"/>
  <c r="T456" i="6"/>
  <c r="T466" i="6"/>
  <c r="T476" i="6"/>
  <c r="T492" i="6"/>
  <c r="R492" i="6"/>
  <c r="R446" i="6"/>
  <c r="R447" i="6"/>
  <c r="T450" i="6"/>
  <c r="T460" i="6"/>
  <c r="T464" i="6"/>
  <c r="R467" i="6"/>
  <c r="T470" i="6"/>
  <c r="T480" i="6"/>
  <c r="T484" i="6"/>
  <c r="R487" i="6"/>
  <c r="R491" i="6"/>
  <c r="T488" i="6"/>
  <c r="R496" i="6"/>
  <c r="R500" i="6"/>
  <c r="R504" i="6"/>
  <c r="R508" i="6"/>
  <c r="R512" i="6"/>
  <c r="R516" i="6"/>
  <c r="T612" i="6"/>
  <c r="R615" i="6"/>
  <c r="T495" i="6"/>
  <c r="T499" i="6"/>
  <c r="T503" i="6"/>
  <c r="T507" i="6"/>
  <c r="T511" i="6"/>
  <c r="T515" i="6"/>
  <c r="T519" i="6"/>
  <c r="T523" i="6"/>
  <c r="T527" i="6"/>
  <c r="T531" i="6"/>
  <c r="T535" i="6"/>
  <c r="T539" i="6"/>
  <c r="T543" i="6"/>
  <c r="T547" i="6"/>
  <c r="T551" i="6"/>
  <c r="T555" i="6"/>
  <c r="T559" i="6"/>
  <c r="T563" i="6"/>
  <c r="T567" i="6"/>
  <c r="T571" i="6"/>
  <c r="T575" i="6"/>
  <c r="T579" i="6"/>
  <c r="T583" i="6"/>
  <c r="T587" i="6"/>
  <c r="T591" i="6"/>
  <c r="T595" i="6"/>
  <c r="T599" i="6"/>
  <c r="T603" i="6"/>
  <c r="T607" i="6"/>
  <c r="T610" i="6"/>
  <c r="T616" i="6"/>
  <c r="T619" i="6"/>
  <c r="R619" i="6"/>
  <c r="R782" i="6"/>
  <c r="T782" i="6"/>
  <c r="R802" i="6"/>
  <c r="T802" i="6"/>
  <c r="R826" i="6"/>
  <c r="T826" i="6"/>
  <c r="R862" i="6"/>
  <c r="T862" i="6"/>
  <c r="R882" i="6"/>
  <c r="T882" i="6"/>
  <c r="R890" i="6"/>
  <c r="T890" i="6"/>
  <c r="R898" i="6"/>
  <c r="T898" i="6"/>
  <c r="R906" i="6"/>
  <c r="T906" i="6"/>
  <c r="R623" i="6"/>
  <c r="R627" i="6"/>
  <c r="R631" i="6"/>
  <c r="R635" i="6"/>
  <c r="R639" i="6"/>
  <c r="R643" i="6"/>
  <c r="R647" i="6"/>
  <c r="R651" i="6"/>
  <c r="R655" i="6"/>
  <c r="R659" i="6"/>
  <c r="R663" i="6"/>
  <c r="R667" i="6"/>
  <c r="R671" i="6"/>
  <c r="R675" i="6"/>
  <c r="R679" i="6"/>
  <c r="R683" i="6"/>
  <c r="R687" i="6"/>
  <c r="R691" i="6"/>
  <c r="R695" i="6"/>
  <c r="R699" i="6"/>
  <c r="R703" i="6"/>
  <c r="R707" i="6"/>
  <c r="R711" i="6"/>
  <c r="R715" i="6"/>
  <c r="R719" i="6"/>
  <c r="R723" i="6"/>
  <c r="R727" i="6"/>
  <c r="R731" i="6"/>
  <c r="T733" i="6"/>
  <c r="R735" i="6"/>
  <c r="T737" i="6"/>
  <c r="R739" i="6"/>
  <c r="T741" i="6"/>
  <c r="R743" i="6"/>
  <c r="T745" i="6"/>
  <c r="R747" i="6"/>
  <c r="T749" i="6"/>
  <c r="R751" i="6"/>
  <c r="T753" i="6"/>
  <c r="R755" i="6"/>
  <c r="T757" i="6"/>
  <c r="R759" i="6"/>
  <c r="T761" i="6"/>
  <c r="R763" i="6"/>
  <c r="T765" i="6"/>
  <c r="R767" i="6"/>
  <c r="T769" i="6"/>
  <c r="R771" i="6"/>
  <c r="R778" i="6"/>
  <c r="T778" i="6"/>
  <c r="R798" i="6"/>
  <c r="T798" i="6"/>
  <c r="R822" i="6"/>
  <c r="T822" i="6"/>
  <c r="T856" i="6"/>
  <c r="R858" i="6"/>
  <c r="T858" i="6"/>
  <c r="R878" i="6"/>
  <c r="T878" i="6"/>
  <c r="T880" i="6"/>
  <c r="T888" i="6"/>
  <c r="T896" i="6"/>
  <c r="T904" i="6"/>
  <c r="R772" i="6"/>
  <c r="R773" i="6"/>
  <c r="T788" i="6"/>
  <c r="R790" i="6"/>
  <c r="T790" i="6"/>
  <c r="T792" i="6"/>
  <c r="R794" i="6"/>
  <c r="T794" i="6"/>
  <c r="T808" i="6"/>
  <c r="R810" i="6"/>
  <c r="T810" i="6"/>
  <c r="T812" i="6"/>
  <c r="R814" i="6"/>
  <c r="T814" i="6"/>
  <c r="T816" i="6"/>
  <c r="R818" i="6"/>
  <c r="T818" i="6"/>
  <c r="T852" i="6"/>
  <c r="R854" i="6"/>
  <c r="T854" i="6"/>
  <c r="T868" i="6"/>
  <c r="R870" i="6"/>
  <c r="T870" i="6"/>
  <c r="T872" i="6"/>
  <c r="R874" i="6"/>
  <c r="T874" i="6"/>
  <c r="R886" i="6"/>
  <c r="T886" i="6"/>
  <c r="R894" i="6"/>
  <c r="T894" i="6"/>
  <c r="R902" i="6"/>
  <c r="T902" i="6"/>
  <c r="R910" i="6"/>
  <c r="T910" i="6"/>
  <c r="T774" i="6"/>
  <c r="T784" i="6"/>
  <c r="R786" i="6"/>
  <c r="T786" i="6"/>
  <c r="T804" i="6"/>
  <c r="R806" i="6"/>
  <c r="T806" i="6"/>
  <c r="T828" i="6"/>
  <c r="R830" i="6"/>
  <c r="T830" i="6"/>
  <c r="T832" i="6"/>
  <c r="R834" i="6"/>
  <c r="T834" i="6"/>
  <c r="T836" i="6"/>
  <c r="R838" i="6"/>
  <c r="T838" i="6"/>
  <c r="R842" i="6"/>
  <c r="T842" i="6"/>
  <c r="R846" i="6"/>
  <c r="T846" i="6"/>
  <c r="R850" i="6"/>
  <c r="T850" i="6"/>
  <c r="R866" i="6"/>
  <c r="T866" i="6"/>
  <c r="T884" i="6"/>
  <c r="T892" i="6"/>
  <c r="T900" i="6"/>
  <c r="T908" i="6"/>
  <c r="R876" i="6"/>
  <c r="R880" i="6"/>
  <c r="R884" i="6"/>
  <c r="R888" i="6"/>
  <c r="R892" i="6"/>
  <c r="R896" i="6"/>
  <c r="R900" i="6"/>
  <c r="R904" i="6"/>
  <c r="R908" i="6"/>
  <c r="R912" i="6"/>
  <c r="T914" i="6"/>
  <c r="R916" i="6"/>
  <c r="T918" i="6"/>
  <c r="R920" i="6"/>
  <c r="T922" i="6"/>
  <c r="R924" i="6"/>
  <c r="T926" i="6"/>
  <c r="R928" i="6"/>
  <c r="T930" i="6"/>
  <c r="R932" i="6"/>
  <c r="T934" i="6"/>
  <c r="R936" i="6"/>
  <c r="T938" i="6"/>
  <c r="R940" i="6"/>
  <c r="R941" i="6"/>
  <c r="W16" i="3"/>
  <c r="W17" i="3" s="1"/>
  <c r="W18" i="3" s="1"/>
  <c r="S6" i="3"/>
  <c r="W19" i="3" s="1"/>
  <c r="W20" i="3" s="1"/>
  <c r="W13" i="3"/>
  <c r="R7" i="3"/>
  <c r="T7" i="3" s="1"/>
  <c r="F18" i="3"/>
  <c r="E18" i="3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H13" i="3"/>
  <c r="G13" i="3"/>
  <c r="E13" i="3"/>
  <c r="F13" i="3"/>
  <c r="R62" i="2" l="1"/>
  <c r="R346" i="2"/>
  <c r="R338" i="2"/>
  <c r="R326" i="2"/>
  <c r="R270" i="2"/>
  <c r="R262" i="2"/>
  <c r="R254" i="2"/>
  <c r="R222" i="2"/>
  <c r="R214" i="2"/>
  <c r="R206" i="2"/>
  <c r="R202" i="2"/>
  <c r="R198" i="2"/>
  <c r="R194" i="2"/>
  <c r="R190" i="2"/>
  <c r="R186" i="2"/>
  <c r="R182" i="2"/>
  <c r="R178" i="2"/>
  <c r="R174" i="2"/>
  <c r="R170" i="2"/>
  <c r="R166" i="2"/>
  <c r="R162" i="2"/>
  <c r="R158" i="2"/>
  <c r="R154" i="2"/>
  <c r="R146" i="2"/>
  <c r="R142" i="2"/>
  <c r="R138" i="2"/>
  <c r="R134" i="2"/>
  <c r="R130" i="2"/>
  <c r="R126" i="2"/>
  <c r="R122" i="2"/>
  <c r="R118" i="2"/>
  <c r="R114" i="2"/>
  <c r="R110" i="2"/>
  <c r="R106" i="2"/>
  <c r="R102" i="2"/>
  <c r="R98" i="2"/>
  <c r="R94" i="2"/>
  <c r="R90" i="2"/>
  <c r="R86" i="2"/>
  <c r="R82" i="2"/>
  <c r="R78" i="2"/>
  <c r="R74" i="2"/>
  <c r="R70" i="2"/>
  <c r="R66" i="2"/>
  <c r="R58" i="2"/>
  <c r="R54" i="2"/>
  <c r="R50" i="2"/>
  <c r="R46" i="2"/>
  <c r="R42" i="2"/>
  <c r="R38" i="2"/>
  <c r="R34" i="2"/>
  <c r="R30" i="2"/>
  <c r="R26" i="2"/>
  <c r="R22" i="2"/>
  <c r="R18" i="2"/>
  <c r="R14" i="2"/>
  <c r="R10" i="2"/>
  <c r="R6" i="2"/>
  <c r="R2" i="2"/>
  <c r="R733" i="2"/>
  <c r="R729" i="2"/>
  <c r="R725" i="2"/>
  <c r="R721" i="2"/>
  <c r="R713" i="2"/>
  <c r="R705" i="2"/>
  <c r="R701" i="2"/>
  <c r="R697" i="2"/>
  <c r="R693" i="2"/>
  <c r="R689" i="2"/>
  <c r="R685" i="2"/>
  <c r="R681" i="2"/>
  <c r="R677" i="2"/>
  <c r="R673" i="2"/>
  <c r="R669" i="2"/>
  <c r="R665" i="2"/>
  <c r="R661" i="2"/>
  <c r="R657" i="2"/>
  <c r="R653" i="2"/>
  <c r="R649" i="2"/>
  <c r="R645" i="2"/>
  <c r="R641" i="2"/>
  <c r="R637" i="2"/>
  <c r="R633" i="2"/>
  <c r="R629" i="2"/>
  <c r="R625" i="2"/>
  <c r="R621" i="2"/>
  <c r="R617" i="2"/>
  <c r="R613" i="2"/>
  <c r="R609" i="2"/>
  <c r="R605" i="2"/>
  <c r="R601" i="2"/>
  <c r="R597" i="2"/>
  <c r="R593" i="2"/>
  <c r="R589" i="2"/>
  <c r="R585" i="2"/>
  <c r="R581" i="2"/>
  <c r="R577" i="2"/>
  <c r="R573" i="2"/>
  <c r="R569" i="2"/>
  <c r="R565" i="2"/>
  <c r="R561" i="2"/>
  <c r="R557" i="2"/>
  <c r="R553" i="2"/>
  <c r="R549" i="2"/>
  <c r="R545" i="2"/>
  <c r="R541" i="2"/>
  <c r="R537" i="2"/>
  <c r="R533" i="2"/>
  <c r="R529" i="2"/>
  <c r="R525" i="2"/>
  <c r="R521" i="2"/>
  <c r="R517" i="2"/>
  <c r="R513" i="2"/>
  <c r="R509" i="2"/>
  <c r="R505" i="2"/>
  <c r="R501" i="2"/>
  <c r="R497" i="2"/>
  <c r="R493" i="2"/>
  <c r="R489" i="2"/>
  <c r="R485" i="2"/>
  <c r="R481" i="2"/>
  <c r="R477" i="2"/>
  <c r="R473" i="2"/>
  <c r="R469" i="2"/>
  <c r="R465" i="2"/>
  <c r="R461" i="2"/>
  <c r="R457" i="2"/>
  <c r="R449" i="2"/>
  <c r="R354" i="2"/>
  <c r="R334" i="2"/>
  <c r="R330" i="2"/>
  <c r="R322" i="2"/>
  <c r="R318" i="2"/>
  <c r="R314" i="2"/>
  <c r="R310" i="2"/>
  <c r="R306" i="2"/>
  <c r="R302" i="2"/>
  <c r="R294" i="2"/>
  <c r="R290" i="2"/>
  <c r="R286" i="2"/>
  <c r="R282" i="2"/>
  <c r="R274" i="2"/>
  <c r="R266" i="2"/>
  <c r="R258" i="2"/>
  <c r="R250" i="2"/>
  <c r="R242" i="2"/>
  <c r="R238" i="2"/>
  <c r="R230" i="2"/>
  <c r="R226" i="2"/>
  <c r="R218" i="2"/>
  <c r="R210" i="2"/>
  <c r="R150" i="2"/>
  <c r="T935" i="2"/>
  <c r="R935" i="2"/>
  <c r="T927" i="2"/>
  <c r="R927" i="2"/>
  <c r="T919" i="2"/>
  <c r="R919" i="2"/>
  <c r="T911" i="2"/>
  <c r="R911" i="2"/>
  <c r="T903" i="2"/>
  <c r="R903" i="2"/>
  <c r="T895" i="2"/>
  <c r="R895" i="2"/>
  <c r="T887" i="2"/>
  <c r="R887" i="2"/>
  <c r="T879" i="2"/>
  <c r="R879" i="2"/>
  <c r="T871" i="2"/>
  <c r="R871" i="2"/>
  <c r="T863" i="2"/>
  <c r="R863" i="2"/>
  <c r="T855" i="2"/>
  <c r="R855" i="2"/>
  <c r="T847" i="2"/>
  <c r="R847" i="2"/>
  <c r="T839" i="2"/>
  <c r="R839" i="2"/>
  <c r="T831" i="2"/>
  <c r="R831" i="2"/>
  <c r="T823" i="2"/>
  <c r="R823" i="2"/>
  <c r="T815" i="2"/>
  <c r="R815" i="2"/>
  <c r="T807" i="2"/>
  <c r="R807" i="2"/>
  <c r="T799" i="2"/>
  <c r="R799" i="2"/>
  <c r="T791" i="2"/>
  <c r="R791" i="2"/>
  <c r="T783" i="2"/>
  <c r="R783" i="2"/>
  <c r="T775" i="2"/>
  <c r="R775" i="2"/>
  <c r="T767" i="2"/>
  <c r="R767" i="2"/>
  <c r="T759" i="2"/>
  <c r="R759" i="2"/>
  <c r="T751" i="2"/>
  <c r="R751" i="2"/>
  <c r="T743" i="2"/>
  <c r="R743" i="2"/>
  <c r="T735" i="2"/>
  <c r="R735" i="2"/>
  <c r="T727" i="2"/>
  <c r="R727" i="2"/>
  <c r="T719" i="2"/>
  <c r="R719" i="2"/>
  <c r="T711" i="2"/>
  <c r="R711" i="2"/>
  <c r="T703" i="2"/>
  <c r="R703" i="2"/>
  <c r="T695" i="2"/>
  <c r="R695" i="2"/>
  <c r="T687" i="2"/>
  <c r="R687" i="2"/>
  <c r="T679" i="2"/>
  <c r="R679" i="2"/>
  <c r="T671" i="2"/>
  <c r="R671" i="2"/>
  <c r="T659" i="2"/>
  <c r="R659" i="2"/>
  <c r="T651" i="2"/>
  <c r="R651" i="2"/>
  <c r="T643" i="2"/>
  <c r="R643" i="2"/>
  <c r="T635" i="2"/>
  <c r="R635" i="2"/>
  <c r="T627" i="2"/>
  <c r="R627" i="2"/>
  <c r="T619" i="2"/>
  <c r="R619" i="2"/>
  <c r="T615" i="2"/>
  <c r="R615" i="2"/>
  <c r="T607" i="2"/>
  <c r="R607" i="2"/>
  <c r="T595" i="2"/>
  <c r="R595" i="2"/>
  <c r="T591" i="2"/>
  <c r="R591" i="2"/>
  <c r="T583" i="2"/>
  <c r="R583" i="2"/>
  <c r="T575" i="2"/>
  <c r="R575" i="2"/>
  <c r="T567" i="2"/>
  <c r="R567" i="2"/>
  <c r="T559" i="2"/>
  <c r="R559" i="2"/>
  <c r="T551" i="2"/>
  <c r="R551" i="2"/>
  <c r="T543" i="2"/>
  <c r="R543" i="2"/>
  <c r="T535" i="2"/>
  <c r="R535" i="2"/>
  <c r="T527" i="2"/>
  <c r="R527" i="2"/>
  <c r="T519" i="2"/>
  <c r="R519" i="2"/>
  <c r="T511" i="2"/>
  <c r="R511" i="2"/>
  <c r="T503" i="2"/>
  <c r="R503" i="2"/>
  <c r="T495" i="2"/>
  <c r="R495" i="2"/>
  <c r="T487" i="2"/>
  <c r="R487" i="2"/>
  <c r="T479" i="2"/>
  <c r="R479" i="2"/>
  <c r="T471" i="2"/>
  <c r="R471" i="2"/>
  <c r="T459" i="2"/>
  <c r="R459" i="2"/>
  <c r="T451" i="2"/>
  <c r="R451" i="2"/>
  <c r="T443" i="2"/>
  <c r="R443" i="2"/>
  <c r="T435" i="2"/>
  <c r="R435" i="2"/>
  <c r="T427" i="2"/>
  <c r="R427" i="2"/>
  <c r="T419" i="2"/>
  <c r="R419" i="2"/>
  <c r="T411" i="2"/>
  <c r="R411" i="2"/>
  <c r="T403" i="2"/>
  <c r="R403" i="2"/>
  <c r="T395" i="2"/>
  <c r="R395" i="2"/>
  <c r="T387" i="2"/>
  <c r="R387" i="2"/>
  <c r="T379" i="2"/>
  <c r="R379" i="2"/>
  <c r="T371" i="2"/>
  <c r="R371" i="2"/>
  <c r="T363" i="2"/>
  <c r="R363" i="2"/>
  <c r="T355" i="2"/>
  <c r="R355" i="2"/>
  <c r="T347" i="2"/>
  <c r="R347" i="2"/>
  <c r="T339" i="2"/>
  <c r="R339" i="2"/>
  <c r="T331" i="2"/>
  <c r="R331" i="2"/>
  <c r="T323" i="2"/>
  <c r="R323" i="2"/>
  <c r="T315" i="2"/>
  <c r="R315" i="2"/>
  <c r="T307" i="2"/>
  <c r="R307" i="2"/>
  <c r="T299" i="2"/>
  <c r="R299" i="2"/>
  <c r="T291" i="2"/>
  <c r="R291" i="2"/>
  <c r="T283" i="2"/>
  <c r="R283" i="2"/>
  <c r="T275" i="2"/>
  <c r="R275" i="2"/>
  <c r="T267" i="2"/>
  <c r="R267" i="2"/>
  <c r="T259" i="2"/>
  <c r="R259" i="2"/>
  <c r="T251" i="2"/>
  <c r="R251" i="2"/>
  <c r="T243" i="2"/>
  <c r="R243" i="2"/>
  <c r="T235" i="2"/>
  <c r="R235" i="2"/>
  <c r="T223" i="2"/>
  <c r="R223" i="2"/>
  <c r="T143" i="2"/>
  <c r="R143" i="2"/>
  <c r="T938" i="2"/>
  <c r="R938" i="2"/>
  <c r="T934" i="2"/>
  <c r="R934" i="2"/>
  <c r="T930" i="2"/>
  <c r="R930" i="2"/>
  <c r="T926" i="2"/>
  <c r="R926" i="2"/>
  <c r="T922" i="2"/>
  <c r="R922" i="2"/>
  <c r="T918" i="2"/>
  <c r="R918" i="2"/>
  <c r="T914" i="2"/>
  <c r="R914" i="2"/>
  <c r="T910" i="2"/>
  <c r="R910" i="2"/>
  <c r="T906" i="2"/>
  <c r="R906" i="2"/>
  <c r="T902" i="2"/>
  <c r="R902" i="2"/>
  <c r="T898" i="2"/>
  <c r="R898" i="2"/>
  <c r="T894" i="2"/>
  <c r="R894" i="2"/>
  <c r="T890" i="2"/>
  <c r="R890" i="2"/>
  <c r="T886" i="2"/>
  <c r="R886" i="2"/>
  <c r="T882" i="2"/>
  <c r="R882" i="2"/>
  <c r="T878" i="2"/>
  <c r="R878" i="2"/>
  <c r="T874" i="2"/>
  <c r="R874" i="2"/>
  <c r="T870" i="2"/>
  <c r="R870" i="2"/>
  <c r="T866" i="2"/>
  <c r="R866" i="2"/>
  <c r="T862" i="2"/>
  <c r="R862" i="2"/>
  <c r="T858" i="2"/>
  <c r="R858" i="2"/>
  <c r="T854" i="2"/>
  <c r="R854" i="2"/>
  <c r="T850" i="2"/>
  <c r="R850" i="2"/>
  <c r="T846" i="2"/>
  <c r="R846" i="2"/>
  <c r="T842" i="2"/>
  <c r="R842" i="2"/>
  <c r="T838" i="2"/>
  <c r="R838" i="2"/>
  <c r="T834" i="2"/>
  <c r="R834" i="2"/>
  <c r="T830" i="2"/>
  <c r="R830" i="2"/>
  <c r="T826" i="2"/>
  <c r="R826" i="2"/>
  <c r="T822" i="2"/>
  <c r="R822" i="2"/>
  <c r="T818" i="2"/>
  <c r="R818" i="2"/>
  <c r="T814" i="2"/>
  <c r="R814" i="2"/>
  <c r="T810" i="2"/>
  <c r="R810" i="2"/>
  <c r="T806" i="2"/>
  <c r="R806" i="2"/>
  <c r="T802" i="2"/>
  <c r="R802" i="2"/>
  <c r="T798" i="2"/>
  <c r="R798" i="2"/>
  <c r="T794" i="2"/>
  <c r="R794" i="2"/>
  <c r="T790" i="2"/>
  <c r="R790" i="2"/>
  <c r="T786" i="2"/>
  <c r="R786" i="2"/>
  <c r="T782" i="2"/>
  <c r="R782" i="2"/>
  <c r="T778" i="2"/>
  <c r="R778" i="2"/>
  <c r="T774" i="2"/>
  <c r="R774" i="2"/>
  <c r="T770" i="2"/>
  <c r="R770" i="2"/>
  <c r="T766" i="2"/>
  <c r="R766" i="2"/>
  <c r="T762" i="2"/>
  <c r="R762" i="2"/>
  <c r="T758" i="2"/>
  <c r="R758" i="2"/>
  <c r="T754" i="2"/>
  <c r="R754" i="2"/>
  <c r="T750" i="2"/>
  <c r="R750" i="2"/>
  <c r="T746" i="2"/>
  <c r="R746" i="2"/>
  <c r="T742" i="2"/>
  <c r="R742" i="2"/>
  <c r="T738" i="2"/>
  <c r="R738" i="2"/>
  <c r="T734" i="2"/>
  <c r="R734" i="2"/>
  <c r="T730" i="2"/>
  <c r="R730" i="2"/>
  <c r="T726" i="2"/>
  <c r="R726" i="2"/>
  <c r="T722" i="2"/>
  <c r="R722" i="2"/>
  <c r="T718" i="2"/>
  <c r="R718" i="2"/>
  <c r="T714" i="2"/>
  <c r="R714" i="2"/>
  <c r="T710" i="2"/>
  <c r="R710" i="2"/>
  <c r="T706" i="2"/>
  <c r="R706" i="2"/>
  <c r="T702" i="2"/>
  <c r="R702" i="2"/>
  <c r="T698" i="2"/>
  <c r="R698" i="2"/>
  <c r="T694" i="2"/>
  <c r="R694" i="2"/>
  <c r="T690" i="2"/>
  <c r="R690" i="2"/>
  <c r="T686" i="2"/>
  <c r="R686" i="2"/>
  <c r="T682" i="2"/>
  <c r="R682" i="2"/>
  <c r="T678" i="2"/>
  <c r="R678" i="2"/>
  <c r="T674" i="2"/>
  <c r="R674" i="2"/>
  <c r="T670" i="2"/>
  <c r="R670" i="2"/>
  <c r="T666" i="2"/>
  <c r="R666" i="2"/>
  <c r="T662" i="2"/>
  <c r="R662" i="2"/>
  <c r="T658" i="2"/>
  <c r="R658" i="2"/>
  <c r="T654" i="2"/>
  <c r="R654" i="2"/>
  <c r="T650" i="2"/>
  <c r="R650" i="2"/>
  <c r="T646" i="2"/>
  <c r="R646" i="2"/>
  <c r="T642" i="2"/>
  <c r="R642" i="2"/>
  <c r="T638" i="2"/>
  <c r="R638" i="2"/>
  <c r="T634" i="2"/>
  <c r="R634" i="2"/>
  <c r="T630" i="2"/>
  <c r="R630" i="2"/>
  <c r="T626" i="2"/>
  <c r="R626" i="2"/>
  <c r="T622" i="2"/>
  <c r="R622" i="2"/>
  <c r="T618" i="2"/>
  <c r="R618" i="2"/>
  <c r="T614" i="2"/>
  <c r="R614" i="2"/>
  <c r="T610" i="2"/>
  <c r="R610" i="2"/>
  <c r="T606" i="2"/>
  <c r="R606" i="2"/>
  <c r="T602" i="2"/>
  <c r="R602" i="2"/>
  <c r="T598" i="2"/>
  <c r="R598" i="2"/>
  <c r="T594" i="2"/>
  <c r="R594" i="2"/>
  <c r="T590" i="2"/>
  <c r="R590" i="2"/>
  <c r="T586" i="2"/>
  <c r="R586" i="2"/>
  <c r="T582" i="2"/>
  <c r="R582" i="2"/>
  <c r="T578" i="2"/>
  <c r="R578" i="2"/>
  <c r="T574" i="2"/>
  <c r="R574" i="2"/>
  <c r="T570" i="2"/>
  <c r="R570" i="2"/>
  <c r="T566" i="2"/>
  <c r="R566" i="2"/>
  <c r="T562" i="2"/>
  <c r="R562" i="2"/>
  <c r="T558" i="2"/>
  <c r="R558" i="2"/>
  <c r="T554" i="2"/>
  <c r="R554" i="2"/>
  <c r="T550" i="2"/>
  <c r="R550" i="2"/>
  <c r="T546" i="2"/>
  <c r="R546" i="2"/>
  <c r="T542" i="2"/>
  <c r="R542" i="2"/>
  <c r="T538" i="2"/>
  <c r="R538" i="2"/>
  <c r="T534" i="2"/>
  <c r="R534" i="2"/>
  <c r="T530" i="2"/>
  <c r="R530" i="2"/>
  <c r="T526" i="2"/>
  <c r="R526" i="2"/>
  <c r="T522" i="2"/>
  <c r="R522" i="2"/>
  <c r="T518" i="2"/>
  <c r="R518" i="2"/>
  <c r="T514" i="2"/>
  <c r="R514" i="2"/>
  <c r="T510" i="2"/>
  <c r="R510" i="2"/>
  <c r="T506" i="2"/>
  <c r="R506" i="2"/>
  <c r="T502" i="2"/>
  <c r="R502" i="2"/>
  <c r="T498" i="2"/>
  <c r="R498" i="2"/>
  <c r="T494" i="2"/>
  <c r="R494" i="2"/>
  <c r="T490" i="2"/>
  <c r="R490" i="2"/>
  <c r="T486" i="2"/>
  <c r="R486" i="2"/>
  <c r="T482" i="2"/>
  <c r="R482" i="2"/>
  <c r="T478" i="2"/>
  <c r="R478" i="2"/>
  <c r="T474" i="2"/>
  <c r="R474" i="2"/>
  <c r="T470" i="2"/>
  <c r="R470" i="2"/>
  <c r="T466" i="2"/>
  <c r="R466" i="2"/>
  <c r="T462" i="2"/>
  <c r="R462" i="2"/>
  <c r="T458" i="2"/>
  <c r="R458" i="2"/>
  <c r="T454" i="2"/>
  <c r="R454" i="2"/>
  <c r="T450" i="2"/>
  <c r="R450" i="2"/>
  <c r="T446" i="2"/>
  <c r="R446" i="2"/>
  <c r="T442" i="2"/>
  <c r="R442" i="2"/>
  <c r="T438" i="2"/>
  <c r="R438" i="2"/>
  <c r="T434" i="2"/>
  <c r="R434" i="2"/>
  <c r="T430" i="2"/>
  <c r="R430" i="2"/>
  <c r="T426" i="2"/>
  <c r="R426" i="2"/>
  <c r="T422" i="2"/>
  <c r="R422" i="2"/>
  <c r="T418" i="2"/>
  <c r="R418" i="2"/>
  <c r="T414" i="2"/>
  <c r="R414" i="2"/>
  <c r="T410" i="2"/>
  <c r="R410" i="2"/>
  <c r="T406" i="2"/>
  <c r="R406" i="2"/>
  <c r="T402" i="2"/>
  <c r="R402" i="2"/>
  <c r="T398" i="2"/>
  <c r="R398" i="2"/>
  <c r="T394" i="2"/>
  <c r="R394" i="2"/>
  <c r="T390" i="2"/>
  <c r="R390" i="2"/>
  <c r="T386" i="2"/>
  <c r="R386" i="2"/>
  <c r="T382" i="2"/>
  <c r="R382" i="2"/>
  <c r="T378" i="2"/>
  <c r="R378" i="2"/>
  <c r="T374" i="2"/>
  <c r="R374" i="2"/>
  <c r="T370" i="2"/>
  <c r="R370" i="2"/>
  <c r="T366" i="2"/>
  <c r="R366" i="2"/>
  <c r="T362" i="2"/>
  <c r="R362" i="2"/>
  <c r="T358" i="2"/>
  <c r="R358" i="2"/>
  <c r="T350" i="2"/>
  <c r="R350" i="2"/>
  <c r="T342" i="2"/>
  <c r="R342" i="2"/>
  <c r="T298" i="2"/>
  <c r="R298" i="2"/>
  <c r="T278" i="2"/>
  <c r="R278" i="2"/>
  <c r="T246" i="2"/>
  <c r="R246" i="2"/>
  <c r="T234" i="2"/>
  <c r="R234" i="2"/>
  <c r="T939" i="2"/>
  <c r="R939" i="2"/>
  <c r="T931" i="2"/>
  <c r="R931" i="2"/>
  <c r="T923" i="2"/>
  <c r="R923" i="2"/>
  <c r="T915" i="2"/>
  <c r="R915" i="2"/>
  <c r="T907" i="2"/>
  <c r="R907" i="2"/>
  <c r="T899" i="2"/>
  <c r="R899" i="2"/>
  <c r="T891" i="2"/>
  <c r="R891" i="2"/>
  <c r="T883" i="2"/>
  <c r="R883" i="2"/>
  <c r="T875" i="2"/>
  <c r="R875" i="2"/>
  <c r="T867" i="2"/>
  <c r="R867" i="2"/>
  <c r="T859" i="2"/>
  <c r="R859" i="2"/>
  <c r="T851" i="2"/>
  <c r="R851" i="2"/>
  <c r="T843" i="2"/>
  <c r="R843" i="2"/>
  <c r="T835" i="2"/>
  <c r="R835" i="2"/>
  <c r="T827" i="2"/>
  <c r="R827" i="2"/>
  <c r="T819" i="2"/>
  <c r="R819" i="2"/>
  <c r="T811" i="2"/>
  <c r="R811" i="2"/>
  <c r="T803" i="2"/>
  <c r="R803" i="2"/>
  <c r="T795" i="2"/>
  <c r="R795" i="2"/>
  <c r="T787" i="2"/>
  <c r="R787" i="2"/>
  <c r="T779" i="2"/>
  <c r="R779" i="2"/>
  <c r="T771" i="2"/>
  <c r="R771" i="2"/>
  <c r="T763" i="2"/>
  <c r="R763" i="2"/>
  <c r="T755" i="2"/>
  <c r="R755" i="2"/>
  <c r="T747" i="2"/>
  <c r="R747" i="2"/>
  <c r="T739" i="2"/>
  <c r="R739" i="2"/>
  <c r="T731" i="2"/>
  <c r="R731" i="2"/>
  <c r="T723" i="2"/>
  <c r="R723" i="2"/>
  <c r="T715" i="2"/>
  <c r="R715" i="2"/>
  <c r="T707" i="2"/>
  <c r="R707" i="2"/>
  <c r="T699" i="2"/>
  <c r="R699" i="2"/>
  <c r="T691" i="2"/>
  <c r="R691" i="2"/>
  <c r="T683" i="2"/>
  <c r="R683" i="2"/>
  <c r="T675" i="2"/>
  <c r="R675" i="2"/>
  <c r="T667" i="2"/>
  <c r="R667" i="2"/>
  <c r="T663" i="2"/>
  <c r="R663" i="2"/>
  <c r="T655" i="2"/>
  <c r="R655" i="2"/>
  <c r="T647" i="2"/>
  <c r="R647" i="2"/>
  <c r="T639" i="2"/>
  <c r="R639" i="2"/>
  <c r="T631" i="2"/>
  <c r="R631" i="2"/>
  <c r="T623" i="2"/>
  <c r="R623" i="2"/>
  <c r="T611" i="2"/>
  <c r="R611" i="2"/>
  <c r="T603" i="2"/>
  <c r="R603" i="2"/>
  <c r="T599" i="2"/>
  <c r="R599" i="2"/>
  <c r="T587" i="2"/>
  <c r="R587" i="2"/>
  <c r="T579" i="2"/>
  <c r="R579" i="2"/>
  <c r="T571" i="2"/>
  <c r="R571" i="2"/>
  <c r="T563" i="2"/>
  <c r="R563" i="2"/>
  <c r="T555" i="2"/>
  <c r="R555" i="2"/>
  <c r="T547" i="2"/>
  <c r="R547" i="2"/>
  <c r="T539" i="2"/>
  <c r="R539" i="2"/>
  <c r="T531" i="2"/>
  <c r="R531" i="2"/>
  <c r="T523" i="2"/>
  <c r="R523" i="2"/>
  <c r="T515" i="2"/>
  <c r="R515" i="2"/>
  <c r="T507" i="2"/>
  <c r="R507" i="2"/>
  <c r="T499" i="2"/>
  <c r="R499" i="2"/>
  <c r="T491" i="2"/>
  <c r="R491" i="2"/>
  <c r="T483" i="2"/>
  <c r="R483" i="2"/>
  <c r="T475" i="2"/>
  <c r="R475" i="2"/>
  <c r="T467" i="2"/>
  <c r="R467" i="2"/>
  <c r="T463" i="2"/>
  <c r="R463" i="2"/>
  <c r="T455" i="2"/>
  <c r="R455" i="2"/>
  <c r="T447" i="2"/>
  <c r="R447" i="2"/>
  <c r="T439" i="2"/>
  <c r="R439" i="2"/>
  <c r="T431" i="2"/>
  <c r="R431" i="2"/>
  <c r="T423" i="2"/>
  <c r="R423" i="2"/>
  <c r="T415" i="2"/>
  <c r="R415" i="2"/>
  <c r="T407" i="2"/>
  <c r="R407" i="2"/>
  <c r="T399" i="2"/>
  <c r="R399" i="2"/>
  <c r="T391" i="2"/>
  <c r="R391" i="2"/>
  <c r="T383" i="2"/>
  <c r="R383" i="2"/>
  <c r="T375" i="2"/>
  <c r="R375" i="2"/>
  <c r="T367" i="2"/>
  <c r="R367" i="2"/>
  <c r="T359" i="2"/>
  <c r="R359" i="2"/>
  <c r="T351" i="2"/>
  <c r="R351" i="2"/>
  <c r="T343" i="2"/>
  <c r="R343" i="2"/>
  <c r="T335" i="2"/>
  <c r="R335" i="2"/>
  <c r="T327" i="2"/>
  <c r="R327" i="2"/>
  <c r="T319" i="2"/>
  <c r="R319" i="2"/>
  <c r="T311" i="2"/>
  <c r="R311" i="2"/>
  <c r="T303" i="2"/>
  <c r="R303" i="2"/>
  <c r="T295" i="2"/>
  <c r="R295" i="2"/>
  <c r="T287" i="2"/>
  <c r="R287" i="2"/>
  <c r="T279" i="2"/>
  <c r="R279" i="2"/>
  <c r="T271" i="2"/>
  <c r="R271" i="2"/>
  <c r="T263" i="2"/>
  <c r="R263" i="2"/>
  <c r="T255" i="2"/>
  <c r="R255" i="2"/>
  <c r="T247" i="2"/>
  <c r="R247" i="2"/>
  <c r="T239" i="2"/>
  <c r="R239" i="2"/>
  <c r="T231" i="2"/>
  <c r="R231" i="2"/>
  <c r="T227" i="2"/>
  <c r="R227" i="2"/>
  <c r="T219" i="2"/>
  <c r="R219" i="2"/>
  <c r="T215" i="2"/>
  <c r="R215" i="2"/>
  <c r="T211" i="2"/>
  <c r="R211" i="2"/>
  <c r="T207" i="2"/>
  <c r="R207" i="2"/>
  <c r="T203" i="2"/>
  <c r="R203" i="2"/>
  <c r="T199" i="2"/>
  <c r="R199" i="2"/>
  <c r="T195" i="2"/>
  <c r="R195" i="2"/>
  <c r="T191" i="2"/>
  <c r="R191" i="2"/>
  <c r="T187" i="2"/>
  <c r="R187" i="2"/>
  <c r="T183" i="2"/>
  <c r="R183" i="2"/>
  <c r="T179" i="2"/>
  <c r="R179" i="2"/>
  <c r="T175" i="2"/>
  <c r="R175" i="2"/>
  <c r="T171" i="2"/>
  <c r="R171" i="2"/>
  <c r="T167" i="2"/>
  <c r="R167" i="2"/>
  <c r="T163" i="2"/>
  <c r="R163" i="2"/>
  <c r="T159" i="2"/>
  <c r="R159" i="2"/>
  <c r="T155" i="2"/>
  <c r="R155" i="2"/>
  <c r="T151" i="2"/>
  <c r="R151" i="2"/>
  <c r="T147" i="2"/>
  <c r="R147" i="2"/>
  <c r="T139" i="2"/>
  <c r="R139" i="2"/>
  <c r="T123" i="2"/>
  <c r="R123" i="2"/>
  <c r="T115" i="2"/>
  <c r="R115" i="2"/>
  <c r="T107" i="2"/>
  <c r="R107" i="2"/>
  <c r="T99" i="2"/>
  <c r="R99" i="2"/>
  <c r="T91" i="2"/>
  <c r="R91" i="2"/>
  <c r="T87" i="2"/>
  <c r="R87" i="2"/>
  <c r="T75" i="2"/>
  <c r="R75" i="2"/>
  <c r="T67" i="2"/>
  <c r="R67" i="2"/>
  <c r="T27" i="2"/>
  <c r="R27" i="2"/>
  <c r="T941" i="2"/>
  <c r="R941" i="2"/>
  <c r="T929" i="2"/>
  <c r="R929" i="2"/>
  <c r="T921" i="2"/>
  <c r="R921" i="2"/>
  <c r="T913" i="2"/>
  <c r="R913" i="2"/>
  <c r="T905" i="2"/>
  <c r="R905" i="2"/>
  <c r="T897" i="2"/>
  <c r="R897" i="2"/>
  <c r="T885" i="2"/>
  <c r="R885" i="2"/>
  <c r="T877" i="2"/>
  <c r="R877" i="2"/>
  <c r="T869" i="2"/>
  <c r="R869" i="2"/>
  <c r="T857" i="2"/>
  <c r="R857" i="2"/>
  <c r="T849" i="2"/>
  <c r="R849" i="2"/>
  <c r="T841" i="2"/>
  <c r="R841" i="2"/>
  <c r="T833" i="2"/>
  <c r="R833" i="2"/>
  <c r="T821" i="2"/>
  <c r="R821" i="2"/>
  <c r="T813" i="2"/>
  <c r="R813" i="2"/>
  <c r="T801" i="2"/>
  <c r="R801" i="2"/>
  <c r="T785" i="2"/>
  <c r="R785" i="2"/>
  <c r="T773" i="2"/>
  <c r="R773" i="2"/>
  <c r="T761" i="2"/>
  <c r="R761" i="2"/>
  <c r="T753" i="2"/>
  <c r="R753" i="2"/>
  <c r="T741" i="2"/>
  <c r="R741" i="2"/>
  <c r="T717" i="2"/>
  <c r="R717" i="2"/>
  <c r="T709" i="2"/>
  <c r="R709" i="2"/>
  <c r="T453" i="2"/>
  <c r="R453" i="2"/>
  <c r="T445" i="2"/>
  <c r="R445" i="2"/>
  <c r="T441" i="2"/>
  <c r="R441" i="2"/>
  <c r="T437" i="2"/>
  <c r="R437" i="2"/>
  <c r="T433" i="2"/>
  <c r="R433" i="2"/>
  <c r="T429" i="2"/>
  <c r="R429" i="2"/>
  <c r="T425" i="2"/>
  <c r="R425" i="2"/>
  <c r="T421" i="2"/>
  <c r="R421" i="2"/>
  <c r="T417" i="2"/>
  <c r="R417" i="2"/>
  <c r="T413" i="2"/>
  <c r="R413" i="2"/>
  <c r="T409" i="2"/>
  <c r="R409" i="2"/>
  <c r="T405" i="2"/>
  <c r="R405" i="2"/>
  <c r="T401" i="2"/>
  <c r="R401" i="2"/>
  <c r="T397" i="2"/>
  <c r="R397" i="2"/>
  <c r="T393" i="2"/>
  <c r="R393" i="2"/>
  <c r="T389" i="2"/>
  <c r="R389" i="2"/>
  <c r="T385" i="2"/>
  <c r="R385" i="2"/>
  <c r="T381" i="2"/>
  <c r="R381" i="2"/>
  <c r="T377" i="2"/>
  <c r="R377" i="2"/>
  <c r="T373" i="2"/>
  <c r="R373" i="2"/>
  <c r="T369" i="2"/>
  <c r="R369" i="2"/>
  <c r="T365" i="2"/>
  <c r="R365" i="2"/>
  <c r="T361" i="2"/>
  <c r="R361" i="2"/>
  <c r="T357" i="2"/>
  <c r="R357" i="2"/>
  <c r="T353" i="2"/>
  <c r="R353" i="2"/>
  <c r="T349" i="2"/>
  <c r="R349" i="2"/>
  <c r="T345" i="2"/>
  <c r="R345" i="2"/>
  <c r="T341" i="2"/>
  <c r="R341" i="2"/>
  <c r="T337" i="2"/>
  <c r="R337" i="2"/>
  <c r="T333" i="2"/>
  <c r="R333" i="2"/>
  <c r="T329" i="2"/>
  <c r="R329" i="2"/>
  <c r="T325" i="2"/>
  <c r="R325" i="2"/>
  <c r="T321" i="2"/>
  <c r="R321" i="2"/>
  <c r="T317" i="2"/>
  <c r="R317" i="2"/>
  <c r="T313" i="2"/>
  <c r="R313" i="2"/>
  <c r="T309" i="2"/>
  <c r="R309" i="2"/>
  <c r="T305" i="2"/>
  <c r="R305" i="2"/>
  <c r="T301" i="2"/>
  <c r="R301" i="2"/>
  <c r="T297" i="2"/>
  <c r="R297" i="2"/>
  <c r="T293" i="2"/>
  <c r="R293" i="2"/>
  <c r="T289" i="2"/>
  <c r="R289" i="2"/>
  <c r="T285" i="2"/>
  <c r="R285" i="2"/>
  <c r="T281" i="2"/>
  <c r="R281" i="2"/>
  <c r="T277" i="2"/>
  <c r="R277" i="2"/>
  <c r="T273" i="2"/>
  <c r="R273" i="2"/>
  <c r="T269" i="2"/>
  <c r="R269" i="2"/>
  <c r="T265" i="2"/>
  <c r="R265" i="2"/>
  <c r="T261" i="2"/>
  <c r="R261" i="2"/>
  <c r="T257" i="2"/>
  <c r="R257" i="2"/>
  <c r="T253" i="2"/>
  <c r="R253" i="2"/>
  <c r="T249" i="2"/>
  <c r="R249" i="2"/>
  <c r="T245" i="2"/>
  <c r="R245" i="2"/>
  <c r="T241" i="2"/>
  <c r="R241" i="2"/>
  <c r="T237" i="2"/>
  <c r="R237" i="2"/>
  <c r="T233" i="2"/>
  <c r="R233" i="2"/>
  <c r="T229" i="2"/>
  <c r="R229" i="2"/>
  <c r="T225" i="2"/>
  <c r="R225" i="2"/>
  <c r="T221" i="2"/>
  <c r="R221" i="2"/>
  <c r="T217" i="2"/>
  <c r="R217" i="2"/>
  <c r="T213" i="2"/>
  <c r="R213" i="2"/>
  <c r="T209" i="2"/>
  <c r="R209" i="2"/>
  <c r="T205" i="2"/>
  <c r="R205" i="2"/>
  <c r="T201" i="2"/>
  <c r="R201" i="2"/>
  <c r="T197" i="2"/>
  <c r="R197" i="2"/>
  <c r="T193" i="2"/>
  <c r="R193" i="2"/>
  <c r="T189" i="2"/>
  <c r="R189" i="2"/>
  <c r="T185" i="2"/>
  <c r="R185" i="2"/>
  <c r="T181" i="2"/>
  <c r="R181" i="2"/>
  <c r="T177" i="2"/>
  <c r="R177" i="2"/>
  <c r="T173" i="2"/>
  <c r="R173" i="2"/>
  <c r="T169" i="2"/>
  <c r="R169" i="2"/>
  <c r="T165" i="2"/>
  <c r="R165" i="2"/>
  <c r="T161" i="2"/>
  <c r="R161" i="2"/>
  <c r="T157" i="2"/>
  <c r="R157" i="2"/>
  <c r="T153" i="2"/>
  <c r="R153" i="2"/>
  <c r="T149" i="2"/>
  <c r="R149" i="2"/>
  <c r="T145" i="2"/>
  <c r="R145" i="2"/>
  <c r="T141" i="2"/>
  <c r="R141" i="2"/>
  <c r="T137" i="2"/>
  <c r="R137" i="2"/>
  <c r="T133" i="2"/>
  <c r="R133" i="2"/>
  <c r="T129" i="2"/>
  <c r="R129" i="2"/>
  <c r="T125" i="2"/>
  <c r="R125" i="2"/>
  <c r="T121" i="2"/>
  <c r="R121" i="2"/>
  <c r="T117" i="2"/>
  <c r="R117" i="2"/>
  <c r="T113" i="2"/>
  <c r="R113" i="2"/>
  <c r="T109" i="2"/>
  <c r="R109" i="2"/>
  <c r="T105" i="2"/>
  <c r="R105" i="2"/>
  <c r="T101" i="2"/>
  <c r="R101" i="2"/>
  <c r="T97" i="2"/>
  <c r="R97" i="2"/>
  <c r="T93" i="2"/>
  <c r="R93" i="2"/>
  <c r="T89" i="2"/>
  <c r="R89" i="2"/>
  <c r="T85" i="2"/>
  <c r="R85" i="2"/>
  <c r="T81" i="2"/>
  <c r="R81" i="2"/>
  <c r="T77" i="2"/>
  <c r="R77" i="2"/>
  <c r="T73" i="2"/>
  <c r="R73" i="2"/>
  <c r="T69" i="2"/>
  <c r="R69" i="2"/>
  <c r="T65" i="2"/>
  <c r="R65" i="2"/>
  <c r="T61" i="2"/>
  <c r="R61" i="2"/>
  <c r="T57" i="2"/>
  <c r="R57" i="2"/>
  <c r="T53" i="2"/>
  <c r="R53" i="2"/>
  <c r="T49" i="2"/>
  <c r="R49" i="2"/>
  <c r="T45" i="2"/>
  <c r="R45" i="2"/>
  <c r="T41" i="2"/>
  <c r="R41" i="2"/>
  <c r="T37" i="2"/>
  <c r="R37" i="2"/>
  <c r="T33" i="2"/>
  <c r="R33" i="2"/>
  <c r="T29" i="2"/>
  <c r="R29" i="2"/>
  <c r="T25" i="2"/>
  <c r="R25" i="2"/>
  <c r="T21" i="2"/>
  <c r="R21" i="2"/>
  <c r="T17" i="2"/>
  <c r="R17" i="2"/>
  <c r="T13" i="2"/>
  <c r="R13" i="2"/>
  <c r="T9" i="2"/>
  <c r="R9" i="2"/>
  <c r="T5" i="2"/>
  <c r="R5" i="2"/>
  <c r="T135" i="2"/>
  <c r="R135" i="2"/>
  <c r="T131" i="2"/>
  <c r="R131" i="2"/>
  <c r="T127" i="2"/>
  <c r="R127" i="2"/>
  <c r="T119" i="2"/>
  <c r="R119" i="2"/>
  <c r="T111" i="2"/>
  <c r="R111" i="2"/>
  <c r="T103" i="2"/>
  <c r="R103" i="2"/>
  <c r="T95" i="2"/>
  <c r="R95" i="2"/>
  <c r="T83" i="2"/>
  <c r="R83" i="2"/>
  <c r="T79" i="2"/>
  <c r="R79" i="2"/>
  <c r="T71" i="2"/>
  <c r="R71" i="2"/>
  <c r="T63" i="2"/>
  <c r="R63" i="2"/>
  <c r="T59" i="2"/>
  <c r="R59" i="2"/>
  <c r="T55" i="2"/>
  <c r="R55" i="2"/>
  <c r="T51" i="2"/>
  <c r="R51" i="2"/>
  <c r="T47" i="2"/>
  <c r="R47" i="2"/>
  <c r="T43" i="2"/>
  <c r="R43" i="2"/>
  <c r="T39" i="2"/>
  <c r="R39" i="2"/>
  <c r="T35" i="2"/>
  <c r="R35" i="2"/>
  <c r="T31" i="2"/>
  <c r="R31" i="2"/>
  <c r="T23" i="2"/>
  <c r="R23" i="2"/>
  <c r="T19" i="2"/>
  <c r="R19" i="2"/>
  <c r="T15" i="2"/>
  <c r="R15" i="2"/>
  <c r="T11" i="2"/>
  <c r="R11" i="2"/>
  <c r="T7" i="2"/>
  <c r="R7" i="2"/>
  <c r="T3" i="2"/>
  <c r="R3" i="2"/>
  <c r="T937" i="2"/>
  <c r="R937" i="2"/>
  <c r="T933" i="2"/>
  <c r="R933" i="2"/>
  <c r="T925" i="2"/>
  <c r="R925" i="2"/>
  <c r="T917" i="2"/>
  <c r="R917" i="2"/>
  <c r="T909" i="2"/>
  <c r="R909" i="2"/>
  <c r="T901" i="2"/>
  <c r="R901" i="2"/>
  <c r="T893" i="2"/>
  <c r="R893" i="2"/>
  <c r="T889" i="2"/>
  <c r="R889" i="2"/>
  <c r="T881" i="2"/>
  <c r="R881" i="2"/>
  <c r="T873" i="2"/>
  <c r="R873" i="2"/>
  <c r="T865" i="2"/>
  <c r="R865" i="2"/>
  <c r="T861" i="2"/>
  <c r="R861" i="2"/>
  <c r="T853" i="2"/>
  <c r="R853" i="2"/>
  <c r="T845" i="2"/>
  <c r="R845" i="2"/>
  <c r="T837" i="2"/>
  <c r="R837" i="2"/>
  <c r="T829" i="2"/>
  <c r="R829" i="2"/>
  <c r="T825" i="2"/>
  <c r="R825" i="2"/>
  <c r="T817" i="2"/>
  <c r="R817" i="2"/>
  <c r="T809" i="2"/>
  <c r="R809" i="2"/>
  <c r="T805" i="2"/>
  <c r="R805" i="2"/>
  <c r="T797" i="2"/>
  <c r="R797" i="2"/>
  <c r="T793" i="2"/>
  <c r="R793" i="2"/>
  <c r="T789" i="2"/>
  <c r="R789" i="2"/>
  <c r="T781" i="2"/>
  <c r="R781" i="2"/>
  <c r="T777" i="2"/>
  <c r="R777" i="2"/>
  <c r="T769" i="2"/>
  <c r="R769" i="2"/>
  <c r="T765" i="2"/>
  <c r="R765" i="2"/>
  <c r="T757" i="2"/>
  <c r="R757" i="2"/>
  <c r="T749" i="2"/>
  <c r="R749" i="2"/>
  <c r="T745" i="2"/>
  <c r="R745" i="2"/>
  <c r="T737" i="2"/>
  <c r="R737" i="2"/>
  <c r="T940" i="2"/>
  <c r="R940" i="2"/>
  <c r="T936" i="2"/>
  <c r="R936" i="2"/>
  <c r="T932" i="2"/>
  <c r="R932" i="2"/>
  <c r="T928" i="2"/>
  <c r="R928" i="2"/>
  <c r="T924" i="2"/>
  <c r="R924" i="2"/>
  <c r="T920" i="2"/>
  <c r="R920" i="2"/>
  <c r="T916" i="2"/>
  <c r="R916" i="2"/>
  <c r="T912" i="2"/>
  <c r="R912" i="2"/>
  <c r="T908" i="2"/>
  <c r="R908" i="2"/>
  <c r="T904" i="2"/>
  <c r="R904" i="2"/>
  <c r="T900" i="2"/>
  <c r="R900" i="2"/>
  <c r="T896" i="2"/>
  <c r="R896" i="2"/>
  <c r="T892" i="2"/>
  <c r="R892" i="2"/>
  <c r="T888" i="2"/>
  <c r="R888" i="2"/>
  <c r="T884" i="2"/>
  <c r="R884" i="2"/>
  <c r="T880" i="2"/>
  <c r="R880" i="2"/>
  <c r="T876" i="2"/>
  <c r="R876" i="2"/>
  <c r="T872" i="2"/>
  <c r="R872" i="2"/>
  <c r="T868" i="2"/>
  <c r="R868" i="2"/>
  <c r="T864" i="2"/>
  <c r="R864" i="2"/>
  <c r="T860" i="2"/>
  <c r="R860" i="2"/>
  <c r="T856" i="2"/>
  <c r="R856" i="2"/>
  <c r="T852" i="2"/>
  <c r="R852" i="2"/>
  <c r="T848" i="2"/>
  <c r="R848" i="2"/>
  <c r="T844" i="2"/>
  <c r="R844" i="2"/>
  <c r="T840" i="2"/>
  <c r="R840" i="2"/>
  <c r="T836" i="2"/>
  <c r="R836" i="2"/>
  <c r="T832" i="2"/>
  <c r="R832" i="2"/>
  <c r="T828" i="2"/>
  <c r="R828" i="2"/>
  <c r="T824" i="2"/>
  <c r="R824" i="2"/>
  <c r="T820" i="2"/>
  <c r="R820" i="2"/>
  <c r="T816" i="2"/>
  <c r="R816" i="2"/>
  <c r="T812" i="2"/>
  <c r="R812" i="2"/>
  <c r="T808" i="2"/>
  <c r="R808" i="2"/>
  <c r="T804" i="2"/>
  <c r="R804" i="2"/>
  <c r="T800" i="2"/>
  <c r="R800" i="2"/>
  <c r="T796" i="2"/>
  <c r="R796" i="2"/>
  <c r="T792" i="2"/>
  <c r="R792" i="2"/>
  <c r="T788" i="2"/>
  <c r="R788" i="2"/>
  <c r="T784" i="2"/>
  <c r="R784" i="2"/>
  <c r="T780" i="2"/>
  <c r="R780" i="2"/>
  <c r="T776" i="2"/>
  <c r="R776" i="2"/>
  <c r="T772" i="2"/>
  <c r="R772" i="2"/>
  <c r="T768" i="2"/>
  <c r="R768" i="2"/>
  <c r="T764" i="2"/>
  <c r="R764" i="2"/>
  <c r="T760" i="2"/>
  <c r="R760" i="2"/>
  <c r="T756" i="2"/>
  <c r="R756" i="2"/>
  <c r="T752" i="2"/>
  <c r="R752" i="2"/>
  <c r="T748" i="2"/>
  <c r="R748" i="2"/>
  <c r="T744" i="2"/>
  <c r="R744" i="2"/>
  <c r="T740" i="2"/>
  <c r="R740" i="2"/>
  <c r="T736" i="2"/>
  <c r="R736" i="2"/>
  <c r="T732" i="2"/>
  <c r="R732" i="2"/>
  <c r="T728" i="2"/>
  <c r="R728" i="2"/>
  <c r="T724" i="2"/>
  <c r="R724" i="2"/>
  <c r="T720" i="2"/>
  <c r="R720" i="2"/>
  <c r="T716" i="2"/>
  <c r="R716" i="2"/>
  <c r="T712" i="2"/>
  <c r="R712" i="2"/>
  <c r="T708" i="2"/>
  <c r="R708" i="2"/>
  <c r="T704" i="2"/>
  <c r="R704" i="2"/>
  <c r="T700" i="2"/>
  <c r="R700" i="2"/>
  <c r="T696" i="2"/>
  <c r="R696" i="2"/>
  <c r="T692" i="2"/>
  <c r="R692" i="2"/>
  <c r="T688" i="2"/>
  <c r="R688" i="2"/>
  <c r="T684" i="2"/>
  <c r="R684" i="2"/>
  <c r="T680" i="2"/>
  <c r="R680" i="2"/>
  <c r="T676" i="2"/>
  <c r="R676" i="2"/>
  <c r="T672" i="2"/>
  <c r="R672" i="2"/>
  <c r="T668" i="2"/>
  <c r="R668" i="2"/>
  <c r="T664" i="2"/>
  <c r="R664" i="2"/>
  <c r="T660" i="2"/>
  <c r="R660" i="2"/>
  <c r="T656" i="2"/>
  <c r="R656" i="2"/>
  <c r="T652" i="2"/>
  <c r="R652" i="2"/>
  <c r="T648" i="2"/>
  <c r="R648" i="2"/>
  <c r="T644" i="2"/>
  <c r="R644" i="2"/>
  <c r="T640" i="2"/>
  <c r="R640" i="2"/>
  <c r="T636" i="2"/>
  <c r="R636" i="2"/>
  <c r="T632" i="2"/>
  <c r="R632" i="2"/>
  <c r="T628" i="2"/>
  <c r="R628" i="2"/>
  <c r="T624" i="2"/>
  <c r="R624" i="2"/>
  <c r="T620" i="2"/>
  <c r="R620" i="2"/>
  <c r="T616" i="2"/>
  <c r="R616" i="2"/>
  <c r="T612" i="2"/>
  <c r="R612" i="2"/>
  <c r="T608" i="2"/>
  <c r="R608" i="2"/>
  <c r="T604" i="2"/>
  <c r="R604" i="2"/>
  <c r="T600" i="2"/>
  <c r="R600" i="2"/>
  <c r="T596" i="2"/>
  <c r="R596" i="2"/>
  <c r="T592" i="2"/>
  <c r="R592" i="2"/>
  <c r="T588" i="2"/>
  <c r="R588" i="2"/>
  <c r="T584" i="2"/>
  <c r="R584" i="2"/>
  <c r="T580" i="2"/>
  <c r="R580" i="2"/>
  <c r="T576" i="2"/>
  <c r="R576" i="2"/>
  <c r="T572" i="2"/>
  <c r="R572" i="2"/>
  <c r="T568" i="2"/>
  <c r="R568" i="2"/>
  <c r="T564" i="2"/>
  <c r="R564" i="2"/>
  <c r="T560" i="2"/>
  <c r="R560" i="2"/>
  <c r="T556" i="2"/>
  <c r="R556" i="2"/>
  <c r="T552" i="2"/>
  <c r="R552" i="2"/>
  <c r="T548" i="2"/>
  <c r="R548" i="2"/>
  <c r="T544" i="2"/>
  <c r="R544" i="2"/>
  <c r="T540" i="2"/>
  <c r="R540" i="2"/>
  <c r="T536" i="2"/>
  <c r="R536" i="2"/>
  <c r="T532" i="2"/>
  <c r="R532" i="2"/>
  <c r="T528" i="2"/>
  <c r="R528" i="2"/>
  <c r="T524" i="2"/>
  <c r="R524" i="2"/>
  <c r="T520" i="2"/>
  <c r="R520" i="2"/>
  <c r="T516" i="2"/>
  <c r="R516" i="2"/>
  <c r="T512" i="2"/>
  <c r="R512" i="2"/>
  <c r="T508" i="2"/>
  <c r="R508" i="2"/>
  <c r="T504" i="2"/>
  <c r="R504" i="2"/>
  <c r="T500" i="2"/>
  <c r="R500" i="2"/>
  <c r="T496" i="2"/>
  <c r="R496" i="2"/>
  <c r="T492" i="2"/>
  <c r="R492" i="2"/>
  <c r="T488" i="2"/>
  <c r="R488" i="2"/>
  <c r="T484" i="2"/>
  <c r="R484" i="2"/>
  <c r="T480" i="2"/>
  <c r="R480" i="2"/>
  <c r="T476" i="2"/>
  <c r="R476" i="2"/>
  <c r="T472" i="2"/>
  <c r="R472" i="2"/>
  <c r="T468" i="2"/>
  <c r="R468" i="2"/>
  <c r="T464" i="2"/>
  <c r="R464" i="2"/>
  <c r="T460" i="2"/>
  <c r="R460" i="2"/>
  <c r="T456" i="2"/>
  <c r="R456" i="2"/>
  <c r="T452" i="2"/>
  <c r="R452" i="2"/>
  <c r="T448" i="2"/>
  <c r="R448" i="2"/>
  <c r="T444" i="2"/>
  <c r="R444" i="2"/>
  <c r="T440" i="2"/>
  <c r="R440" i="2"/>
  <c r="T436" i="2"/>
  <c r="R436" i="2"/>
  <c r="T432" i="2"/>
  <c r="R432" i="2"/>
  <c r="T428" i="2"/>
  <c r="R428" i="2"/>
  <c r="T424" i="2"/>
  <c r="R424" i="2"/>
  <c r="T420" i="2"/>
  <c r="R420" i="2"/>
  <c r="T416" i="2"/>
  <c r="R416" i="2"/>
  <c r="T412" i="2"/>
  <c r="R412" i="2"/>
  <c r="T408" i="2"/>
  <c r="R408" i="2"/>
  <c r="T404" i="2"/>
  <c r="R404" i="2"/>
  <c r="T400" i="2"/>
  <c r="R400" i="2"/>
  <c r="T396" i="2"/>
  <c r="R396" i="2"/>
  <c r="T392" i="2"/>
  <c r="R392" i="2"/>
  <c r="T388" i="2"/>
  <c r="R388" i="2"/>
  <c r="T384" i="2"/>
  <c r="R384" i="2"/>
  <c r="T380" i="2"/>
  <c r="R380" i="2"/>
  <c r="T376" i="2"/>
  <c r="R376" i="2"/>
  <c r="T372" i="2"/>
  <c r="R372" i="2"/>
  <c r="T368" i="2"/>
  <c r="R368" i="2"/>
  <c r="T364" i="2"/>
  <c r="R364" i="2"/>
  <c r="T360" i="2"/>
  <c r="R360" i="2"/>
  <c r="T356" i="2"/>
  <c r="R356" i="2"/>
  <c r="T352" i="2"/>
  <c r="R352" i="2"/>
  <c r="T348" i="2"/>
  <c r="R348" i="2"/>
  <c r="T344" i="2"/>
  <c r="R344" i="2"/>
  <c r="T340" i="2"/>
  <c r="R340" i="2"/>
  <c r="T336" i="2"/>
  <c r="R336" i="2"/>
  <c r="T332" i="2"/>
  <c r="R332" i="2"/>
  <c r="T328" i="2"/>
  <c r="R328" i="2"/>
  <c r="T324" i="2"/>
  <c r="R324" i="2"/>
  <c r="T320" i="2"/>
  <c r="R320" i="2"/>
  <c r="T316" i="2"/>
  <c r="R316" i="2"/>
  <c r="T312" i="2"/>
  <c r="R312" i="2"/>
  <c r="T308" i="2"/>
  <c r="R308" i="2"/>
  <c r="T304" i="2"/>
  <c r="R304" i="2"/>
  <c r="T300" i="2"/>
  <c r="R300" i="2"/>
  <c r="T296" i="2"/>
  <c r="R296" i="2"/>
  <c r="T292" i="2"/>
  <c r="R292" i="2"/>
  <c r="T288" i="2"/>
  <c r="R288" i="2"/>
  <c r="T284" i="2"/>
  <c r="R284" i="2"/>
  <c r="T280" i="2"/>
  <c r="R280" i="2"/>
  <c r="T276" i="2"/>
  <c r="R276" i="2"/>
  <c r="T272" i="2"/>
  <c r="R272" i="2"/>
  <c r="T268" i="2"/>
  <c r="R268" i="2"/>
  <c r="T264" i="2"/>
  <c r="R264" i="2"/>
  <c r="T260" i="2"/>
  <c r="R260" i="2"/>
  <c r="T256" i="2"/>
  <c r="R256" i="2"/>
  <c r="T252" i="2"/>
  <c r="R252" i="2"/>
  <c r="T248" i="2"/>
  <c r="R248" i="2"/>
  <c r="T244" i="2"/>
  <c r="R244" i="2"/>
  <c r="T240" i="2"/>
  <c r="R240" i="2"/>
  <c r="T236" i="2"/>
  <c r="R236" i="2"/>
  <c r="T232" i="2"/>
  <c r="R232" i="2"/>
  <c r="T228" i="2"/>
  <c r="R228" i="2"/>
  <c r="T224" i="2"/>
  <c r="R224" i="2"/>
  <c r="T220" i="2"/>
  <c r="R220" i="2"/>
  <c r="T216" i="2"/>
  <c r="R216" i="2"/>
  <c r="T212" i="2"/>
  <c r="R212" i="2"/>
  <c r="T208" i="2"/>
  <c r="R208" i="2"/>
  <c r="T204" i="2"/>
  <c r="R204" i="2"/>
  <c r="T200" i="2"/>
  <c r="R200" i="2"/>
  <c r="T196" i="2"/>
  <c r="R196" i="2"/>
  <c r="T192" i="2"/>
  <c r="R192" i="2"/>
  <c r="T188" i="2"/>
  <c r="R188" i="2"/>
  <c r="T184" i="2"/>
  <c r="R184" i="2"/>
  <c r="T180" i="2"/>
  <c r="R180" i="2"/>
  <c r="T176" i="2"/>
  <c r="R176" i="2"/>
  <c r="T172" i="2"/>
  <c r="R172" i="2"/>
  <c r="T168" i="2"/>
  <c r="R168" i="2"/>
  <c r="T164" i="2"/>
  <c r="R164" i="2"/>
  <c r="T160" i="2"/>
  <c r="R160" i="2"/>
  <c r="T156" i="2"/>
  <c r="R156" i="2"/>
  <c r="T152" i="2"/>
  <c r="R152" i="2"/>
  <c r="T148" i="2"/>
  <c r="R148" i="2"/>
  <c r="T144" i="2"/>
  <c r="R144" i="2"/>
  <c r="T140" i="2"/>
  <c r="R140" i="2"/>
  <c r="T136" i="2"/>
  <c r="R136" i="2"/>
  <c r="T132" i="2"/>
  <c r="R132" i="2"/>
  <c r="T128" i="2"/>
  <c r="R128" i="2"/>
  <c r="T124" i="2"/>
  <c r="R124" i="2"/>
  <c r="T120" i="2"/>
  <c r="R120" i="2"/>
  <c r="T116" i="2"/>
  <c r="R116" i="2"/>
  <c r="T112" i="2"/>
  <c r="R112" i="2"/>
  <c r="T108" i="2"/>
  <c r="R108" i="2"/>
  <c r="T104" i="2"/>
  <c r="R104" i="2"/>
  <c r="T100" i="2"/>
  <c r="R100" i="2"/>
  <c r="T96" i="2"/>
  <c r="R96" i="2"/>
  <c r="T92" i="2"/>
  <c r="R92" i="2"/>
  <c r="T88" i="2"/>
  <c r="R88" i="2"/>
  <c r="T84" i="2"/>
  <c r="R84" i="2"/>
  <c r="T80" i="2"/>
  <c r="R80" i="2"/>
  <c r="T76" i="2"/>
  <c r="R76" i="2"/>
  <c r="T72" i="2"/>
  <c r="R72" i="2"/>
  <c r="T68" i="2"/>
  <c r="R68" i="2"/>
  <c r="T64" i="2"/>
  <c r="R64" i="2"/>
  <c r="T60" i="2"/>
  <c r="R60" i="2"/>
  <c r="T56" i="2"/>
  <c r="R56" i="2"/>
  <c r="T52" i="2"/>
  <c r="R52" i="2"/>
  <c r="T48" i="2"/>
  <c r="R48" i="2"/>
  <c r="T44" i="2"/>
  <c r="R44" i="2"/>
  <c r="T40" i="2"/>
  <c r="R40" i="2"/>
  <c r="T36" i="2"/>
  <c r="R36" i="2"/>
  <c r="T32" i="2"/>
  <c r="R32" i="2"/>
  <c r="T28" i="2"/>
  <c r="R28" i="2"/>
  <c r="T24" i="2"/>
  <c r="R24" i="2"/>
  <c r="T20" i="2"/>
  <c r="R20" i="2"/>
  <c r="T16" i="2"/>
  <c r="R16" i="2"/>
  <c r="T12" i="2"/>
  <c r="R12" i="2"/>
  <c r="T8" i="2"/>
  <c r="R8" i="2"/>
  <c r="T4" i="2"/>
  <c r="R4" i="2"/>
  <c r="X15" i="3"/>
  <c r="X16" i="3" s="1"/>
  <c r="T6" i="3"/>
  <c r="Y13" i="3" s="1"/>
  <c r="T533" i="2"/>
  <c r="T354" i="2"/>
  <c r="T346" i="2"/>
  <c r="T338" i="2"/>
  <c r="T334" i="2"/>
  <c r="T330" i="2"/>
  <c r="T326" i="2"/>
  <c r="T322" i="2"/>
  <c r="T318" i="2"/>
  <c r="T314" i="2"/>
  <c r="T310" i="2"/>
  <c r="T306" i="2"/>
  <c r="T302" i="2"/>
  <c r="T294" i="2"/>
  <c r="T290" i="2"/>
  <c r="T286" i="2"/>
  <c r="T282" i="2"/>
  <c r="T274" i="2"/>
  <c r="T270" i="2"/>
  <c r="T266" i="2"/>
  <c r="T262" i="2"/>
  <c r="T258" i="2"/>
  <c r="T254" i="2"/>
  <c r="T250" i="2"/>
  <c r="T242" i="2"/>
  <c r="T238" i="2"/>
  <c r="T230" i="2"/>
  <c r="T226" i="2"/>
  <c r="T222" i="2"/>
  <c r="T218" i="2"/>
  <c r="T214" i="2"/>
  <c r="T210" i="2"/>
  <c r="T206" i="2"/>
  <c r="T202" i="2"/>
  <c r="T733" i="2"/>
  <c r="T729" i="2"/>
  <c r="T725" i="2"/>
  <c r="T721" i="2"/>
  <c r="T713" i="2"/>
  <c r="T705" i="2"/>
  <c r="T701" i="2"/>
  <c r="T697" i="2"/>
  <c r="T693" i="2"/>
  <c r="T689" i="2"/>
  <c r="T685" i="2"/>
  <c r="T681" i="2"/>
  <c r="T677" i="2"/>
  <c r="T673" i="2"/>
  <c r="T669" i="2"/>
  <c r="T665" i="2"/>
  <c r="T661" i="2"/>
  <c r="T657" i="2"/>
  <c r="T653" i="2"/>
  <c r="T649" i="2"/>
  <c r="T645" i="2"/>
  <c r="T641" i="2"/>
  <c r="T637" i="2"/>
  <c r="T633" i="2"/>
  <c r="T629" i="2"/>
  <c r="T625" i="2"/>
  <c r="T621" i="2"/>
  <c r="T617" i="2"/>
  <c r="T613" i="2"/>
  <c r="T609" i="2"/>
  <c r="T605" i="2"/>
  <c r="T601" i="2"/>
  <c r="T597" i="2"/>
  <c r="T593" i="2"/>
  <c r="T589" i="2"/>
  <c r="T585" i="2"/>
  <c r="T581" i="2"/>
  <c r="T577" i="2"/>
  <c r="T573" i="2"/>
  <c r="T569" i="2"/>
  <c r="T565" i="2"/>
  <c r="T561" i="2"/>
  <c r="T557" i="2"/>
  <c r="T553" i="2"/>
  <c r="T549" i="2"/>
  <c r="T545" i="2"/>
  <c r="T541" i="2"/>
  <c r="T537" i="2"/>
  <c r="T529" i="2"/>
  <c r="T525" i="2"/>
  <c r="T521" i="2"/>
  <c r="T517" i="2"/>
  <c r="T513" i="2"/>
  <c r="T509" i="2"/>
  <c r="T505" i="2"/>
  <c r="T501" i="2"/>
  <c r="T497" i="2"/>
  <c r="T493" i="2"/>
  <c r="T489" i="2"/>
  <c r="T485" i="2"/>
  <c r="T481" i="2"/>
  <c r="T477" i="2"/>
  <c r="T473" i="2"/>
  <c r="T469" i="2"/>
  <c r="T465" i="2"/>
  <c r="T461" i="2"/>
  <c r="T457" i="2"/>
  <c r="T449" i="2"/>
  <c r="T198" i="2"/>
  <c r="T194" i="2"/>
  <c r="T190" i="2"/>
  <c r="T186" i="2"/>
  <c r="T182" i="2"/>
  <c r="T178" i="2"/>
  <c r="T174" i="2"/>
  <c r="T170" i="2"/>
  <c r="T166" i="2"/>
  <c r="T162" i="2"/>
  <c r="T158" i="2"/>
  <c r="T154" i="2"/>
  <c r="T150" i="2"/>
  <c r="T146" i="2"/>
  <c r="T142" i="2"/>
  <c r="T138" i="2"/>
  <c r="T134" i="2"/>
  <c r="T130" i="2"/>
  <c r="T126" i="2"/>
  <c r="T122" i="2"/>
  <c r="T118" i="2"/>
  <c r="T114" i="2"/>
  <c r="T110" i="2"/>
  <c r="T106" i="2"/>
  <c r="T102" i="2"/>
  <c r="T98" i="2"/>
  <c r="T94" i="2"/>
  <c r="T90" i="2"/>
  <c r="T86" i="2"/>
  <c r="T82" i="2"/>
  <c r="T78" i="2"/>
  <c r="T74" i="2"/>
  <c r="T70" i="2"/>
  <c r="T66" i="2"/>
  <c r="T62" i="2"/>
  <c r="T58" i="2"/>
  <c r="T54" i="2"/>
  <c r="T50" i="2"/>
  <c r="T46" i="2"/>
  <c r="T42" i="2"/>
  <c r="T38" i="2"/>
  <c r="T34" i="2"/>
  <c r="T30" i="2"/>
  <c r="T26" i="2"/>
  <c r="T22" i="2"/>
  <c r="T18" i="2"/>
  <c r="T14" i="2"/>
  <c r="T10" i="2"/>
  <c r="T6" i="2"/>
  <c r="T2" i="2"/>
  <c r="V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2" i="2"/>
  <c r="V6" i="2" l="1"/>
</calcChain>
</file>

<file path=xl/sharedStrings.xml><?xml version="1.0" encoding="utf-8"?>
<sst xmlns="http://schemas.openxmlformats.org/spreadsheetml/2006/main" count="3208" uniqueCount="113">
  <si>
    <t>Id</t>
  </si>
  <si>
    <t>ActivityDate</t>
  </si>
  <si>
    <t>Days of Week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</si>
  <si>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</si>
  <si>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</si>
  <si>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</si>
  <si>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</si>
  <si>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</si>
  <si>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</si>
  <si>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</si>
  <si>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</si>
  <si>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</si>
  <si>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</si>
  <si>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</si>
  <si>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</si>
  <si>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</si>
  <si>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Sunday</t>
  </si>
  <si>
    <t>4/13/2016</t>
  </si>
  <si>
    <t>2016-13-04</t>
  </si>
  <si>
    <t>4/14/2016</t>
  </si>
  <si>
    <t>2016-14-04</t>
  </si>
  <si>
    <t>4/15/2016</t>
  </si>
  <si>
    <t>2016-15-04</t>
  </si>
  <si>
    <t>SUMPRODUCT(1/COUNTIF(Fitness[Id],Fitness[Id]))</t>
  </si>
  <si>
    <t>4/16/2016</t>
  </si>
  <si>
    <t>2016-16-04</t>
  </si>
  <si>
    <t>4/17/2016</t>
  </si>
  <si>
    <t>2016-17-04</t>
  </si>
  <si>
    <t>Unique ID's</t>
  </si>
  <si>
    <t>4/18/2016</t>
  </si>
  <si>
    <t>2016-18-04</t>
  </si>
  <si>
    <t>Null Values/Missing Values</t>
  </si>
  <si>
    <t>NO</t>
  </si>
  <si>
    <t>4/19/2016</t>
  </si>
  <si>
    <t>2016-19-04</t>
  </si>
  <si>
    <t>4/20/2016</t>
  </si>
  <si>
    <t>2016-20-04</t>
  </si>
  <si>
    <t>4/21/2016</t>
  </si>
  <si>
    <t>2016-21-04</t>
  </si>
  <si>
    <t>4/22/2016</t>
  </si>
  <si>
    <t>2016-22-04</t>
  </si>
  <si>
    <t>4/23/2016</t>
  </si>
  <si>
    <t>2016-23-04</t>
  </si>
  <si>
    <t>4/24/2016</t>
  </si>
  <si>
    <t>2016-24-04</t>
  </si>
  <si>
    <t>4/25/2016</t>
  </si>
  <si>
    <t>2016-25-04</t>
  </si>
  <si>
    <t>4/26/2016</t>
  </si>
  <si>
    <t>2016-26-04</t>
  </si>
  <si>
    <t>4/27/2016</t>
  </si>
  <si>
    <t>2016-27-04</t>
  </si>
  <si>
    <t>4/28/2016</t>
  </si>
  <si>
    <t>2016-28-04</t>
  </si>
  <si>
    <t>4/29/2016</t>
  </si>
  <si>
    <t>2016-29-04</t>
  </si>
  <si>
    <t>4/30/2016</t>
  </si>
  <si>
    <t>2016-30-04</t>
  </si>
  <si>
    <t>Tuesday</t>
  </si>
  <si>
    <t>Friday</t>
  </si>
  <si>
    <t>Saturday</t>
  </si>
  <si>
    <t>Thursday</t>
  </si>
  <si>
    <t>Monday</t>
  </si>
  <si>
    <t>Wednesday</t>
  </si>
  <si>
    <t>Total Mintues</t>
  </si>
  <si>
    <t>Grand Total</t>
  </si>
  <si>
    <t>Values</t>
  </si>
  <si>
    <t>% compared to total min.</t>
  </si>
  <si>
    <t>Avg.</t>
  </si>
  <si>
    <t>Average of Calories</t>
  </si>
  <si>
    <t>Average of TotalSteps</t>
  </si>
  <si>
    <t>Step Length</t>
  </si>
  <si>
    <t>Frequency</t>
  </si>
  <si>
    <t>991min. Or 16 hrs</t>
  </si>
  <si>
    <t>192min. Or 3 hrs</t>
  </si>
  <si>
    <t>13min.</t>
  </si>
  <si>
    <t>21 min.</t>
  </si>
  <si>
    <t>Total</t>
  </si>
  <si>
    <t>Count of Frequency</t>
  </si>
  <si>
    <t>ghia</t>
  </si>
  <si>
    <t>karpura</t>
  </si>
  <si>
    <t>phula</t>
  </si>
  <si>
    <t>matchis</t>
  </si>
  <si>
    <t>dipa</t>
  </si>
  <si>
    <t>salita</t>
  </si>
  <si>
    <t>soni</t>
  </si>
  <si>
    <t>amrita</t>
  </si>
  <si>
    <t>Total Hours</t>
  </si>
  <si>
    <t>0-5</t>
  </si>
  <si>
    <t>5-10</t>
  </si>
  <si>
    <t>10-15</t>
  </si>
  <si>
    <t>15-20</t>
  </si>
  <si>
    <t>20-25</t>
  </si>
  <si>
    <t>dailyActivity</t>
  </si>
  <si>
    <t>No</t>
  </si>
  <si>
    <t>dailyCalories</t>
  </si>
  <si>
    <t>dailyIntensities</t>
  </si>
  <si>
    <t>dailySteps</t>
  </si>
  <si>
    <t>sleepDay</t>
  </si>
  <si>
    <t>weightLogInfo</t>
  </si>
  <si>
    <t>heartrate_seconds</t>
  </si>
  <si>
    <t>Fitbit Data</t>
  </si>
  <si>
    <t>Average of Total Mintues</t>
  </si>
  <si>
    <t>Average of SedentaryMinutes</t>
  </si>
  <si>
    <t>Average of LightlyActiveMinutes</t>
  </si>
  <si>
    <t>Average of FairlyActiveMinutes</t>
  </si>
  <si>
    <t>Average of VeryActiveMinutes</t>
  </si>
  <si>
    <t>Avg. of SedentaryMinutes</t>
  </si>
  <si>
    <t>Avg.of LightlyActiveMinutes</t>
  </si>
  <si>
    <t>Avg. of FairlyActiveMinutes</t>
  </si>
  <si>
    <t>Avg. of VeryActiveMinutes</t>
  </si>
  <si>
    <t>TotalMinutesAsleep</t>
  </si>
  <si>
    <t>TotalTimeInBed</t>
  </si>
  <si>
    <t>Total Minutes Awake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</si>
</sst>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9" fontId="0" fillId="0" borderId="10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0" xfId="0" applyBorder="1"/>
    <xf numFmtId="0" fontId="16" fillId="0" borderId="10" xfId="0" applyFont="1" applyBorder="1" applyAlignment="1">
      <alignment vertical="center" wrapText="1"/>
    </xf>
    <xf numFmtId="0" fontId="16" fillId="0" borderId="12" xfId="0" applyFont="1" applyBorder="1" applyAlignment="1">
      <alignment vertical="center" wrapText="1"/>
    </xf>
    <xf numFmtId="0" fontId="0" fillId="33" borderId="13" xfId="0" applyFill="1" applyBorder="1"/>
    <xf numFmtId="0" fontId="0" fillId="0" borderId="13" xfId="0" applyBorder="1"/>
    <xf numFmtId="1" fontId="0" fillId="33" borderId="13" xfId="0" applyNumberFormat="1" applyFill="1" applyBorder="1"/>
    <xf numFmtId="1" fontId="0" fillId="0" borderId="13" xfId="0" applyNumberFormat="1" applyBorder="1"/>
    <xf numFmtId="165" fontId="0" fillId="33" borderId="13" xfId="0" applyNumberFormat="1" applyFill="1" applyBorder="1"/>
    <xf numFmtId="165" fontId="0" fillId="0" borderId="13" xfId="0" applyNumberFormat="1" applyBorder="1"/>
    <xf numFmtId="1" fontId="0" fillId="0" borderId="0" xfId="0" applyNumberFormat="1"/>
    <xf numFmtId="0" fontId="0" fillId="0" borderId="0" xfId="0" pivotButton="1" applyAlignment="1">
      <alignment vertical="center" wrapText="1"/>
    </xf>
    <xf numFmtId="0" fontId="16" fillId="33" borderId="10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8" fillId="4" borderId="0" xfId="8" applyFont="1"/>
    <xf numFmtId="0" fontId="18" fillId="4" borderId="10" xfId="8" applyFont="1" applyBorder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pivotButton="1" applyAlignment="1">
      <alignment vertical="center"/>
    </xf>
    <xf numFmtId="0" fontId="6" fillId="2" borderId="10" xfId="6" applyBorder="1"/>
    <xf numFmtId="0" fontId="16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3">
    <dxf>
      <alignment horizontal="center" vertical="bottom" textRotation="0" wrapText="0" indent="0" justifyLastLine="0" shrinkToFit="0" readingOrder="0"/>
    </dxf>
    <dxf>
      <font>
        <b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alignment horizontal="general" vertical="center" textRotation="0" wrapText="1" indent="0" justifyLastLine="0" shrinkToFit="0" readingOrder="0"/>
    </dxf>
    <dxf>
      <numFmt numFmtId="1" formatCode="0"/>
    </dxf>
    <dxf>
      <numFmt numFmtId="166" formatCode="0.0"/>
    </dxf>
    <dxf>
      <numFmt numFmtId="2" formatCode="0.00"/>
    </dxf>
    <dxf>
      <numFmt numFmtId="164" formatCode="0.000"/>
    </dxf>
    <dxf>
      <numFmt numFmtId="167" formatCode="0.0000"/>
    </dxf>
    <dxf>
      <numFmt numFmtId="168" formatCode="0.00000"/>
    </dxf>
    <dxf>
      <numFmt numFmtId="165" formatCode="0.000000"/>
    </dxf>
    <dxf>
      <numFmt numFmtId="1" formatCode="0"/>
    </dxf>
    <dxf>
      <numFmt numFmtId="166" formatCode="0.0"/>
    </dxf>
    <dxf>
      <numFmt numFmtId="2" formatCode="0.00"/>
    </dxf>
    <dxf>
      <numFmt numFmtId="164" formatCode="0.000"/>
    </dxf>
    <dxf>
      <numFmt numFmtId="167" formatCode="0.0000"/>
    </dxf>
    <dxf>
      <numFmt numFmtId="168" formatCode="0.00000"/>
    </dxf>
    <dxf>
      <alignment wrapText="1" readingOrder="0"/>
    </dxf>
    <dxf>
      <alignment wrapText="1" readingOrder="0"/>
    </dxf>
    <dxf>
      <numFmt numFmtId="1" formatCode="0"/>
    </dxf>
    <dxf>
      <numFmt numFmtId="166" formatCode="0.0"/>
    </dxf>
    <dxf>
      <numFmt numFmtId="2" formatCode="0.00"/>
    </dxf>
    <dxf>
      <numFmt numFmtId="164" formatCode="0.000"/>
    </dxf>
    <dxf>
      <numFmt numFmtId="167" formatCode="0.0000"/>
    </dxf>
    <dxf>
      <numFmt numFmtId="168" formatCode="0.00000"/>
    </dxf>
    <dxf>
      <numFmt numFmtId="1" formatCode="0"/>
    </dxf>
    <dxf>
      <numFmt numFmtId="166" formatCode="0.0"/>
    </dxf>
    <dxf>
      <numFmt numFmtId="2" formatCode="0.00"/>
    </dxf>
    <dxf>
      <numFmt numFmtId="164" formatCode="0.000"/>
    </dxf>
    <dxf>
      <numFmt numFmtId="167" formatCode="0.0000"/>
    </dxf>
    <dxf>
      <numFmt numFmtId="168" formatCode="0.00000"/>
    </dxf>
    <dxf>
      <alignment wrapText="1" readingOrder="0"/>
    </dxf>
    <dxf>
      <alignment wrapText="1" readingOrder="0"/>
    </dxf>
    <dxf>
      <numFmt numFmtId="1" formatCode="0"/>
    </dxf>
    <dxf>
      <numFmt numFmtId="166" formatCode="0.0"/>
    </dxf>
    <dxf>
      <numFmt numFmtId="2" formatCode="0.00"/>
    </dxf>
    <dxf>
      <numFmt numFmtId="164" formatCode="0.000"/>
    </dxf>
    <dxf>
      <numFmt numFmtId="167" formatCode="0.0000"/>
    </dxf>
    <dxf>
      <numFmt numFmtId="168" formatCode="0.00000"/>
    </dxf>
    <dxf>
      <numFmt numFmtId="1" formatCode="0"/>
    </dxf>
    <dxf>
      <numFmt numFmtId="166" formatCode="0.0"/>
    </dxf>
    <dxf>
      <numFmt numFmtId="2" formatCode="0.00"/>
    </dxf>
    <dxf>
      <numFmt numFmtId="164" formatCode="0.000"/>
    </dxf>
    <dxf>
      <numFmt numFmtId="167" formatCode="0.0000"/>
    </dxf>
    <dxf>
      <numFmt numFmtId="168" formatCode="0.00000"/>
    </dxf>
    <dxf>
      <numFmt numFmtId="1" formatCode="0"/>
    </dxf>
    <dxf>
      <numFmt numFmtId="166" formatCode="0.0"/>
    </dxf>
    <dxf>
      <numFmt numFmtId="2" formatCode="0.00"/>
    </dxf>
    <dxf>
      <numFmt numFmtId="164" formatCode="0.000"/>
    </dxf>
    <dxf>
      <numFmt numFmtId="167" formatCode="0.0000"/>
    </dxf>
    <dxf>
      <numFmt numFmtId="168" formatCode="0.00000"/>
    </dxf>
    <dxf>
      <numFmt numFmtId="1" formatCode="0"/>
    </dxf>
    <dxf>
      <numFmt numFmtId="166" formatCode="0.0"/>
    </dxf>
    <dxf>
      <numFmt numFmtId="2" formatCode="0.00"/>
    </dxf>
    <dxf>
      <numFmt numFmtId="164" formatCode="0.000"/>
    </dxf>
    <dxf>
      <numFmt numFmtId="167" formatCode="0.0000"/>
    </dxf>
    <dxf>
      <numFmt numFmtId="168" formatCode="0.00000"/>
    </dxf>
    <dxf>
      <numFmt numFmtId="1" formatCode="0"/>
    </dxf>
    <dxf>
      <numFmt numFmtId="166" formatCode="0.0"/>
    </dxf>
    <dxf>
      <numFmt numFmtId="2" formatCode="0.00"/>
    </dxf>
    <dxf>
      <numFmt numFmtId="164" formatCode="0.000"/>
    </dxf>
    <dxf>
      <numFmt numFmtId="167" formatCode="0.0000"/>
    </dxf>
    <dxf>
      <numFmt numFmtId="168" formatCode="0.0000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numFmt numFmtId="1" formatCode="0"/>
    </dxf>
    <dxf>
      <numFmt numFmtId="166" formatCode="0.0"/>
    </dxf>
    <dxf>
      <numFmt numFmtId="2" formatCode="0.00"/>
    </dxf>
    <dxf>
      <numFmt numFmtId="164" formatCode="0.000"/>
    </dxf>
    <dxf>
      <numFmt numFmtId="167" formatCode="0.0000"/>
    </dxf>
    <dxf>
      <numFmt numFmtId="168" formatCode="0.00000"/>
    </dxf>
    <dxf>
      <numFmt numFmtId="1" formatCode="0"/>
    </dxf>
    <dxf>
      <numFmt numFmtId="166" formatCode="0.0"/>
    </dxf>
    <dxf>
      <numFmt numFmtId="2" formatCode="0.00"/>
    </dxf>
    <dxf>
      <numFmt numFmtId="164" formatCode="0.000"/>
    </dxf>
    <dxf>
      <numFmt numFmtId="167" formatCode="0.0000"/>
    </dxf>
    <dxf>
      <numFmt numFmtId="168" formatCode="0.00000"/>
    </dxf>
    <dxf>
      <numFmt numFmtId="165" formatCode="0.00000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numFmt numFmtId="1" formatCode="0"/>
    </dxf>
    <dxf>
      <numFmt numFmtId="166" formatCode="0.0"/>
    </dxf>
    <dxf>
      <numFmt numFmtId="2" formatCode="0.00"/>
    </dxf>
    <dxf>
      <numFmt numFmtId="164" formatCode="0.000"/>
    </dxf>
    <dxf>
      <numFmt numFmtId="167" formatCode="0.0000"/>
    </dxf>
    <dxf>
      <numFmt numFmtId="168" formatCode="0.00000"/>
    </dxf>
    <dxf>
      <numFmt numFmtId="1" formatCode="0"/>
    </dxf>
    <dxf>
      <numFmt numFmtId="166" formatCode="0.0"/>
    </dxf>
    <dxf>
      <numFmt numFmtId="2" formatCode="0.00"/>
    </dxf>
    <dxf>
      <numFmt numFmtId="164" formatCode="0.000"/>
    </dxf>
    <dxf>
      <numFmt numFmtId="167" formatCode="0.0000"/>
    </dxf>
    <dxf>
      <numFmt numFmtId="168" formatCode="0.00000"/>
    </dxf>
    <dxf>
      <numFmt numFmtId="165" formatCode="0.000000"/>
    </dxf>
    <dxf>
      <numFmt numFmtId="1" formatCode="0"/>
    </dxf>
    <dxf>
      <numFmt numFmtId="166" formatCode="0.0"/>
    </dxf>
    <dxf>
      <numFmt numFmtId="2" formatCode="0.00"/>
    </dxf>
    <dxf>
      <numFmt numFmtId="164" formatCode="0.000"/>
    </dxf>
    <dxf>
      <numFmt numFmtId="167" formatCode="0.0000"/>
    </dxf>
    <dxf>
      <numFmt numFmtId="168" formatCode="0.00000"/>
    </dxf>
    <dxf>
      <numFmt numFmtId="1" formatCode="0"/>
    </dxf>
    <dxf>
      <numFmt numFmtId="166" formatCode="0.0"/>
    </dxf>
    <dxf>
      <numFmt numFmtId="2" formatCode="0.00"/>
    </dxf>
    <dxf>
      <numFmt numFmtId="164" formatCode="0.000"/>
    </dxf>
    <dxf>
      <numFmt numFmtId="167" formatCode="0.0000"/>
    </dxf>
    <dxf>
      <numFmt numFmtId="168" formatCode="0.0000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[dailyActivity_merged.xlsx]1!PivotTable2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No. of times User logged in App across the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'1'!$B$21:$B$22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'1'!$A$23:$A$30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'1'!$B$23:$B$30</c:f>
              <c:numCache>
                <c:formatCode>General</c:formatCode>
                <c:ptCount val="7"/>
                <c:pt idx="0">
                  <c:v>112</c:v>
                </c:pt>
                <c:pt idx="1">
                  <c:v>152</c:v>
                </c:pt>
                <c:pt idx="2">
                  <c:v>123</c:v>
                </c:pt>
                <c:pt idx="3">
                  <c:v>126</c:v>
                </c:pt>
                <c:pt idx="4">
                  <c:v>153</c:v>
                </c:pt>
                <c:pt idx="5">
                  <c:v>148</c:v>
                </c:pt>
                <c:pt idx="6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5-4CE3-85DD-A48DFBC9E4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86677688"/>
        <c:axId val="386679656"/>
      </c:barChart>
      <c:catAx>
        <c:axId val="38667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79656"/>
        <c:crosses val="autoZero"/>
        <c:auto val="1"/>
        <c:lblAlgn val="ctr"/>
        <c:lblOffset val="100"/>
        <c:noMultiLvlLbl val="0"/>
      </c:catAx>
      <c:valAx>
        <c:axId val="38667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77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algn="l" rotWithShape="0">
        <a:prstClr val="black">
          <a:alpha val="40000"/>
        </a:prstClr>
      </a:outerShdw>
    </a:effectLst>
    <a:scene3d>
      <a:camera prst="orthographicFront"/>
      <a:lightRig rig="threePt" dir="t"/>
    </a:scene3d>
    <a:sp3d prstMaterial="translucentPowder">
      <a:bevelT w="203200" h="508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/>
              <a:t>% of Activity in Mintues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8D-42DC-8C64-CFC2714E5B9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8D-42DC-8C64-CFC2714E5B9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8D-42DC-8C64-CFC2714E5B9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D8D-42DC-8C64-CFC2714E5B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'1'!$J$3:$M$3</c:f>
              <c:strCache>
                <c:ptCount val="4"/>
                <c:pt idx="0">
                  <c:v>SedentaryMinutes</c:v>
                </c:pt>
                <c:pt idx="1">
                  <c:v>LightlyActiveMinutes</c:v>
                </c:pt>
                <c:pt idx="2">
                  <c:v>FairlyActiveMinutes</c:v>
                </c:pt>
                <c:pt idx="3">
                  <c:v>VeryActiveMinutes</c:v>
                </c:pt>
              </c:strCache>
            </c:strRef>
          </c:cat>
          <c:val>
            <c:numRef>
              <c:f>'1'!$J$4:$M$4</c:f>
              <c:numCache>
                <c:formatCode>0%</c:formatCode>
                <c:ptCount val="4"/>
                <c:pt idx="0">
                  <c:v>0.81</c:v>
                </c:pt>
                <c:pt idx="1">
                  <c:v>0.16</c:v>
                </c:pt>
                <c:pt idx="2">
                  <c:v>0.01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B-4D9B-8F1F-2F06137C89B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32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algn="l" rotWithShape="0">
        <a:prstClr val="black">
          <a:alpha val="40000"/>
        </a:prstClr>
      </a:outerShdw>
    </a:effectLst>
    <a:scene3d>
      <a:camera prst="orthographicFront"/>
      <a:lightRig rig="threePt" dir="t"/>
    </a:scene3d>
    <a:sp3d prstMaterial="translucentPowder">
      <a:bevelT w="203200" h="508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[dailyActivity_merged.xlsx]1!PivotTable3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Minutes by Weekdays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2"/>
          <c:order val="2"/>
          <c:tx>
            <c:strRef>
              <c:f>'1'!$D$34:$D$35</c:f>
              <c:strCache>
                <c:ptCount val="1"/>
                <c:pt idx="0">
                  <c:v>Avg. of FairlyActiveMinutes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'1'!$A$36:$A$43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'1'!$D$36:$D$43</c:f>
              <c:numCache>
                <c:formatCode>0</c:formatCode>
                <c:ptCount val="7"/>
                <c:pt idx="0">
                  <c:v>11.991071428571429</c:v>
                </c:pt>
                <c:pt idx="1">
                  <c:v>14.513157894736842</c:v>
                </c:pt>
                <c:pt idx="2">
                  <c:v>14.463414634146341</c:v>
                </c:pt>
                <c:pt idx="3">
                  <c:v>13.595238095238095</c:v>
                </c:pt>
                <c:pt idx="4">
                  <c:v>13.392156862745098</c:v>
                </c:pt>
                <c:pt idx="5">
                  <c:v>15.243243243243244</c:v>
                </c:pt>
                <c:pt idx="6">
                  <c:v>11.15079365079365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4E-4133-8C63-750BFB422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628216"/>
        <c:axId val="356628872"/>
      </c:areaChart>
      <c:barChart>
        <c:barDir val="col"/>
        <c:grouping val="stacked"/>
        <c:varyColors val="0"/>
        <c:ser>
          <c:idx val="0"/>
          <c:order val="0"/>
          <c:tx>
            <c:strRef>
              <c:f>'1'!$B$34:$B$35</c:f>
              <c:strCache>
                <c:ptCount val="1"/>
                <c:pt idx="0">
                  <c:v>Avg. of SedentaryMinutes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'1'!$A$36:$A$43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'1'!$B$36:$B$43</c:f>
              <c:numCache>
                <c:formatCode>0</c:formatCode>
                <c:ptCount val="7"/>
                <c:pt idx="0">
                  <c:v>957.58928571428567</c:v>
                </c:pt>
                <c:pt idx="1">
                  <c:v>995.29605263157896</c:v>
                </c:pt>
                <c:pt idx="2">
                  <c:v>991.48780487804879</c:v>
                </c:pt>
                <c:pt idx="3">
                  <c:v>1013.6587301587301</c:v>
                </c:pt>
                <c:pt idx="4">
                  <c:v>993.98039215686276</c:v>
                </c:pt>
                <c:pt idx="5">
                  <c:v>963.60810810810813</c:v>
                </c:pt>
                <c:pt idx="6">
                  <c:v>1022.5079365079365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E-4133-8C63-750BFB422321}"/>
            </c:ext>
          </c:extLst>
        </c:ser>
        <c:ser>
          <c:idx val="1"/>
          <c:order val="1"/>
          <c:tx>
            <c:strRef>
              <c:f>'1'!$C$34:$C$35</c:f>
              <c:strCache>
                <c:ptCount val="1"/>
                <c:pt idx="0">
                  <c:v>Avg.of LightlyActiveMinutes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'1'!$A$36:$A$43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'1'!$C$36:$C$43</c:f>
              <c:numCache>
                <c:formatCode>0</c:formatCode>
                <c:ptCount val="7"/>
                <c:pt idx="0">
                  <c:v>175.92857142857142</c:v>
                </c:pt>
                <c:pt idx="1">
                  <c:v>185.17763157894737</c:v>
                </c:pt>
                <c:pt idx="2">
                  <c:v>191.04065040650406</c:v>
                </c:pt>
                <c:pt idx="3">
                  <c:v>199.85714285714286</c:v>
                </c:pt>
                <c:pt idx="4">
                  <c:v>197.91503267973857</c:v>
                </c:pt>
                <c:pt idx="5">
                  <c:v>207.81081081081081</c:v>
                </c:pt>
                <c:pt idx="6">
                  <c:v>187.9047619047619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E-4133-8C63-750BFB422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56615424"/>
        <c:axId val="356623624"/>
      </c:barChart>
      <c:lineChart>
        <c:grouping val="standard"/>
        <c:varyColors val="0"/>
        <c:ser>
          <c:idx val="3"/>
          <c:order val="3"/>
          <c:tx>
            <c:strRef>
              <c:f>'1'!$E$34:$E$35</c:f>
              <c:strCache>
                <c:ptCount val="1"/>
                <c:pt idx="0">
                  <c:v>Avg. of VeryActiveMinutes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'1'!$A$36:$A$43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'1'!$E$36:$E$43</c:f>
              <c:numCache>
                <c:formatCode>0</c:formatCode>
                <c:ptCount val="7"/>
                <c:pt idx="0">
                  <c:v>21.383928571428573</c:v>
                </c:pt>
                <c:pt idx="1">
                  <c:v>20.282894736842106</c:v>
                </c:pt>
                <c:pt idx="2">
                  <c:v>23.016260162601625</c:v>
                </c:pt>
                <c:pt idx="3">
                  <c:v>21.944444444444443</c:v>
                </c:pt>
                <c:pt idx="4">
                  <c:v>18.705882352941178</c:v>
                </c:pt>
                <c:pt idx="5">
                  <c:v>22.655405405405407</c:v>
                </c:pt>
                <c:pt idx="6">
                  <c:v>20.682539682539684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4E-4133-8C63-750BFB422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628216"/>
        <c:axId val="356628872"/>
      </c:lineChart>
      <c:catAx>
        <c:axId val="3566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23624"/>
        <c:crosses val="autoZero"/>
        <c:auto val="1"/>
        <c:lblAlgn val="ctr"/>
        <c:lblOffset val="100"/>
        <c:noMultiLvlLbl val="0"/>
      </c:catAx>
      <c:valAx>
        <c:axId val="35662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15424"/>
        <c:crosses val="autoZero"/>
        <c:crossBetween val="between"/>
      </c:valAx>
      <c:valAx>
        <c:axId val="356628872"/>
        <c:scaling>
          <c:orientation val="minMax"/>
        </c:scaling>
        <c:delete val="0"/>
        <c:axPos val="r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28216"/>
        <c:crosses val="max"/>
        <c:crossBetween val="between"/>
      </c:valAx>
      <c:catAx>
        <c:axId val="3566282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6628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algn="l" rotWithShape="0">
        <a:prstClr val="black">
          <a:alpha val="40000"/>
        </a:prstClr>
      </a:outerShdw>
    </a:effectLst>
    <a:scene3d>
      <a:camera prst="orthographicFront"/>
      <a:lightRig rig="threePt" dir="t"/>
    </a:scene3d>
    <a:sp3d prstMaterial="translucentPowder">
      <a:bevelT w="203200" h="508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[dailyActivity_merged.xlsx]2!PivotTable5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Daywise</a:t>
            </a:r>
            <a:r>
              <a:rPr lang="en-IN" baseline="0"/>
              <a:t> Avg. Steps vs Calories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5.833333333333332E-2"/>
              <c:y val="-6.01851851851851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4.4444444444444446E-2"/>
              <c:y val="-6.01851851851851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8.3333333333333332E-3"/>
              <c:y val="1.85185185185184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7777777777777779E-3"/>
              <c:y val="-1.38888888888889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1.9444444444444445E-2"/>
              <c:y val="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1.9444444444444545E-2"/>
              <c:y val="-2.77777777777778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3.8888888888889091E-2"/>
              <c:y val="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'2'!$B$3:$B$4</c:f>
              <c:strCache>
                <c:ptCount val="1"/>
                <c:pt idx="0">
                  <c:v>Average of TotalSteps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'2'!$A$5:$A$12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'2'!$B$5:$B$12</c:f>
              <c:numCache>
                <c:formatCode>0</c:formatCode>
                <c:ptCount val="7"/>
                <c:pt idx="0">
                  <c:v>7164.2767857142853</c:v>
                </c:pt>
                <c:pt idx="1">
                  <c:v>7359.5394736842109</c:v>
                </c:pt>
                <c:pt idx="2">
                  <c:v>7837.6097560975613</c:v>
                </c:pt>
                <c:pt idx="3">
                  <c:v>8059.7539682539682</c:v>
                </c:pt>
                <c:pt idx="4">
                  <c:v>7293.8431372549021</c:v>
                </c:pt>
                <c:pt idx="5">
                  <c:v>8326.04054054054</c:v>
                </c:pt>
                <c:pt idx="6">
                  <c:v>7387.4603174603171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6-4410-90F7-5B4F79DA9B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8317744"/>
        <c:axId val="438319384"/>
      </c:barChart>
      <c:lineChart>
        <c:grouping val="standard"/>
        <c:varyColors val="0"/>
        <c:ser>
          <c:idx val="1"/>
          <c:order val="1"/>
          <c:tx>
            <c:strRef>
              <c:f>'2'!$C$3:$C$4</c:f>
              <c:strCache>
                <c:ptCount val="1"/>
                <c:pt idx="0">
                  <c:v>Average of Calories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206-4410-90F7-5B4F79DA9BCC}"/>
              </c:ext>
            </c:extLst>
          </c:dPt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206-4410-90F7-5B4F79DA9BCC}"/>
              </c:ext>
            </c:extLst>
          </c:dPt>
          <c:dPt>
            <c:idx val="2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206-4410-90F7-5B4F79DA9BCC}"/>
              </c:ext>
            </c:extLst>
          </c:dPt>
          <c:dPt>
            <c:idx val="3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206-4410-90F7-5B4F79DA9BCC}"/>
              </c:ext>
            </c:extLst>
          </c:dPt>
          <c:dPt>
            <c:idx val="4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3206-4410-90F7-5B4F79DA9BCC}"/>
              </c:ext>
            </c:extLst>
          </c:dPt>
          <c:dPt>
            <c:idx val="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206-4410-90F7-5B4F79DA9BCC}"/>
              </c:ext>
            </c:extLst>
          </c:dPt>
          <c:dPt>
            <c:idx val="6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3206-4410-90F7-5B4F79DA9BCC}"/>
              </c:ext>
            </c:extLst>
          </c:dPt>
          <c:dLbls>
            <c:dLbl>
              <c:idx val="0"/>
              <c:layout>
                <c:manualLayout>
                  <c:x val="-5.833333333333332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206-4410-90F7-5B4F79DA9BCC}"/>
                </c:ext>
              </c:extLst>
            </c:dLbl>
            <c:dLbl>
              <c:idx val="1"/>
              <c:layout>
                <c:manualLayout>
                  <c:x val="-4.4444444444444446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206-4410-90F7-5B4F79DA9BCC}"/>
                </c:ext>
              </c:extLst>
            </c:dLbl>
            <c:dLbl>
              <c:idx val="2"/>
              <c:layout>
                <c:manualLayout>
                  <c:x val="-8.3333333333333332E-3"/>
                  <c:y val="1.85185185185184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206-4410-90F7-5B4F79DA9BCC}"/>
                </c:ext>
              </c:extLst>
            </c:dLbl>
            <c:dLbl>
              <c:idx val="3"/>
              <c:layout>
                <c:manualLayout>
                  <c:x val="-2.7777777777777779E-3"/>
                  <c:y val="-1.38888888888889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206-4410-90F7-5B4F79DA9BCC}"/>
                </c:ext>
              </c:extLst>
            </c:dLbl>
            <c:dLbl>
              <c:idx val="4"/>
              <c:layout>
                <c:manualLayout>
                  <c:x val="-1.9444444444444445E-2"/>
                  <c:y val="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206-4410-90F7-5B4F79DA9BCC}"/>
                </c:ext>
              </c:extLst>
            </c:dLbl>
            <c:dLbl>
              <c:idx val="5"/>
              <c:layout>
                <c:manualLayout>
                  <c:x val="-1.9444444444444545E-2"/>
                  <c:y val="-2.77777777777778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206-4410-90F7-5B4F79DA9BCC}"/>
                </c:ext>
              </c:extLst>
            </c:dLbl>
            <c:dLbl>
              <c:idx val="6"/>
              <c:layout>
                <c:manualLayout>
                  <c:x val="-3.8888888888889091E-2"/>
                  <c:y val="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206-4410-90F7-5B4F79DA9B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'2'!$A$5:$A$12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'2'!$C$5:$C$12</c:f>
              <c:numCache>
                <c:formatCode>0</c:formatCode>
                <c:ptCount val="7"/>
                <c:pt idx="0">
                  <c:v>2114.6607142857142</c:v>
                </c:pt>
                <c:pt idx="1">
                  <c:v>2291.8421052631579</c:v>
                </c:pt>
                <c:pt idx="2">
                  <c:v>2313.6829268292681</c:v>
                </c:pt>
                <c:pt idx="3">
                  <c:v>2376.2857142857142</c:v>
                </c:pt>
                <c:pt idx="4">
                  <c:v>2307.9019607843138</c:v>
                </c:pt>
                <c:pt idx="5">
                  <c:v>2368.9189189189187</c:v>
                </c:pt>
                <c:pt idx="6">
                  <c:v>2321.3253968253966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6-4410-90F7-5B4F79DA9B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8319056"/>
        <c:axId val="438321024"/>
      </c:lineChart>
      <c:catAx>
        <c:axId val="43831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19384"/>
        <c:crosses val="autoZero"/>
        <c:auto val="1"/>
        <c:lblAlgn val="ctr"/>
        <c:lblOffset val="100"/>
        <c:noMultiLvlLbl val="0"/>
      </c:catAx>
      <c:valAx>
        <c:axId val="43831938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17744"/>
        <c:crosses val="autoZero"/>
        <c:crossBetween val="between"/>
      </c:valAx>
      <c:valAx>
        <c:axId val="438321024"/>
        <c:scaling>
          <c:orientation val="minMax"/>
        </c:scaling>
        <c:delete val="0"/>
        <c:axPos val="r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19056"/>
        <c:crosses val="max"/>
        <c:crossBetween val="between"/>
      </c:valAx>
      <c:catAx>
        <c:axId val="4383190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8321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algn="l" rotWithShape="0">
        <a:prstClr val="black">
          <a:alpha val="40000"/>
        </a:prstClr>
      </a:outerShdw>
    </a:effectLst>
    <a:scene3d>
      <a:camera prst="orthographicFront"/>
      <a:lightRig rig="threePt" dir="t"/>
    </a:scene3d>
    <a:sp3d prstMaterial="translucentPowder">
      <a:bevelT w="203200" h="508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[dailyActivity_merged.xlsx]2!PivotTable6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Hourlywise</a:t>
            </a:r>
            <a:r>
              <a:rPr lang="en-IN" baseline="0"/>
              <a:t> Avg. Steps vs Calories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'2'!$B$19:$B$20</c:f>
              <c:strCache>
                <c:ptCount val="1"/>
                <c:pt idx="0">
                  <c:v>Average of TotalSteps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'2'!$A$21:$A$26</c:f>
              <c:strCache>
                <c:ptCount val="5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</c:strCache>
            </c:strRef>
          </c:cat>
          <c:val>
            <c:numRef>
              <c:f>'2'!$B$21:$B$26</c:f>
              <c:numCache>
                <c:formatCode>0</c:formatCode>
                <c:ptCount val="5"/>
                <c:pt idx="0">
                  <c:v>1073.2857142857142</c:v>
                </c:pt>
                <c:pt idx="1">
                  <c:v>3200.125</c:v>
                </c:pt>
                <c:pt idx="2">
                  <c:v>6462.5853658536589</c:v>
                </c:pt>
                <c:pt idx="3">
                  <c:v>9122.0935483870962</c:v>
                </c:pt>
                <c:pt idx="4">
                  <c:v>7108.3320825515948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B-4BE5-96AA-7008CABD0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668072"/>
        <c:axId val="512663808"/>
      </c:barChart>
      <c:lineChart>
        <c:grouping val="stacked"/>
        <c:varyColors val="0"/>
        <c:ser>
          <c:idx val="1"/>
          <c:order val="1"/>
          <c:tx>
            <c:strRef>
              <c:f>'2'!$C$19:$C$20</c:f>
              <c:strCache>
                <c:ptCount val="1"/>
                <c:pt idx="0">
                  <c:v>Average of Calories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'2'!$A$21:$A$26</c:f>
              <c:strCache>
                <c:ptCount val="5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</c:strCache>
            </c:strRef>
          </c:cat>
          <c:val>
            <c:numRef>
              <c:f>'2'!$C$21:$C$26</c:f>
              <c:numCache>
                <c:formatCode>0</c:formatCode>
                <c:ptCount val="5"/>
                <c:pt idx="0">
                  <c:v>365.42857142857144</c:v>
                </c:pt>
                <c:pt idx="1">
                  <c:v>1470.75</c:v>
                </c:pt>
                <c:pt idx="2">
                  <c:v>2159.7195121951218</c:v>
                </c:pt>
                <c:pt idx="3">
                  <c:v>2432.0193548387097</c:v>
                </c:pt>
                <c:pt idx="4">
                  <c:v>2289.0168855534707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B-4BE5-96AA-7008CABD0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668072"/>
        <c:axId val="512663808"/>
      </c:lineChart>
      <c:catAx>
        <c:axId val="51266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63808"/>
        <c:crosses val="autoZero"/>
        <c:auto val="1"/>
        <c:lblAlgn val="ctr"/>
        <c:lblOffset val="100"/>
        <c:noMultiLvlLbl val="0"/>
      </c:catAx>
      <c:valAx>
        <c:axId val="51266380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6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algn="l" rotWithShape="0">
        <a:prstClr val="black">
          <a:alpha val="40000"/>
        </a:prstClr>
      </a:outerShdw>
    </a:effectLst>
    <a:scene3d>
      <a:camera prst="orthographicFront"/>
      <a:lightRig rig="threePt" dir="t"/>
    </a:scene3d>
    <a:sp3d prstMaterial="translucentPowder">
      <a:bevelT w="203200" h="508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Calories burnt for every steps taken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'3'!$X$1</c:f>
              <c:strCache>
                <c:ptCount val="1"/>
                <c:pt idx="0">
                  <c:v>Calories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'3'!$W$2:$W$937</c:f>
              <c:numCache>
                <c:formatCode>General</c:formatCode>
                <c:ptCount val="936"/>
                <c:pt idx="0">
                  <c:v>10735</c:v>
                </c:pt>
                <c:pt idx="1">
                  <c:v>10460</c:v>
                </c:pt>
                <c:pt idx="2">
                  <c:v>9762</c:v>
                </c:pt>
                <c:pt idx="3">
                  <c:v>12669</c:v>
                </c:pt>
                <c:pt idx="4">
                  <c:v>9705</c:v>
                </c:pt>
                <c:pt idx="5">
                  <c:v>13019</c:v>
                </c:pt>
                <c:pt idx="6">
                  <c:v>15506</c:v>
                </c:pt>
                <c:pt idx="7">
                  <c:v>10544</c:v>
                </c:pt>
                <c:pt idx="8">
                  <c:v>9819</c:v>
                </c:pt>
                <c:pt idx="9">
                  <c:v>12764</c:v>
                </c:pt>
                <c:pt idx="10">
                  <c:v>14371</c:v>
                </c:pt>
                <c:pt idx="11">
                  <c:v>10039</c:v>
                </c:pt>
                <c:pt idx="12">
                  <c:v>15355</c:v>
                </c:pt>
                <c:pt idx="13">
                  <c:v>13755</c:v>
                </c:pt>
                <c:pt idx="14">
                  <c:v>18134</c:v>
                </c:pt>
                <c:pt idx="15">
                  <c:v>13154</c:v>
                </c:pt>
                <c:pt idx="16">
                  <c:v>11181</c:v>
                </c:pt>
                <c:pt idx="17">
                  <c:v>14673</c:v>
                </c:pt>
                <c:pt idx="18">
                  <c:v>7007</c:v>
                </c:pt>
                <c:pt idx="19">
                  <c:v>9107</c:v>
                </c:pt>
                <c:pt idx="20">
                  <c:v>1510</c:v>
                </c:pt>
                <c:pt idx="21">
                  <c:v>5370</c:v>
                </c:pt>
                <c:pt idx="22">
                  <c:v>6175</c:v>
                </c:pt>
                <c:pt idx="23">
                  <c:v>10536</c:v>
                </c:pt>
                <c:pt idx="24">
                  <c:v>2916</c:v>
                </c:pt>
                <c:pt idx="25">
                  <c:v>4974</c:v>
                </c:pt>
                <c:pt idx="26">
                  <c:v>6349</c:v>
                </c:pt>
                <c:pt idx="27">
                  <c:v>4026</c:v>
                </c:pt>
                <c:pt idx="28">
                  <c:v>8538</c:v>
                </c:pt>
                <c:pt idx="29">
                  <c:v>6076</c:v>
                </c:pt>
                <c:pt idx="30">
                  <c:v>6497</c:v>
                </c:pt>
                <c:pt idx="31">
                  <c:v>2826</c:v>
                </c:pt>
                <c:pt idx="32">
                  <c:v>8367</c:v>
                </c:pt>
                <c:pt idx="33">
                  <c:v>2759</c:v>
                </c:pt>
                <c:pt idx="34">
                  <c:v>2390</c:v>
                </c:pt>
                <c:pt idx="35">
                  <c:v>6474</c:v>
                </c:pt>
                <c:pt idx="36">
                  <c:v>8001</c:v>
                </c:pt>
                <c:pt idx="37">
                  <c:v>11037</c:v>
                </c:pt>
                <c:pt idx="38">
                  <c:v>5263</c:v>
                </c:pt>
                <c:pt idx="39">
                  <c:v>15300</c:v>
                </c:pt>
                <c:pt idx="40">
                  <c:v>8757</c:v>
                </c:pt>
                <c:pt idx="41">
                  <c:v>7132</c:v>
                </c:pt>
                <c:pt idx="42">
                  <c:v>11256</c:v>
                </c:pt>
                <c:pt idx="43">
                  <c:v>2436</c:v>
                </c:pt>
                <c:pt idx="44">
                  <c:v>1223</c:v>
                </c:pt>
                <c:pt idx="45">
                  <c:v>3673</c:v>
                </c:pt>
                <c:pt idx="46">
                  <c:v>6637</c:v>
                </c:pt>
                <c:pt idx="47">
                  <c:v>3321</c:v>
                </c:pt>
                <c:pt idx="48">
                  <c:v>3580</c:v>
                </c:pt>
                <c:pt idx="49">
                  <c:v>9919</c:v>
                </c:pt>
                <c:pt idx="50">
                  <c:v>3032</c:v>
                </c:pt>
                <c:pt idx="51">
                  <c:v>9405</c:v>
                </c:pt>
                <c:pt idx="52">
                  <c:v>3176</c:v>
                </c:pt>
                <c:pt idx="53">
                  <c:v>18213</c:v>
                </c:pt>
                <c:pt idx="54">
                  <c:v>4929</c:v>
                </c:pt>
                <c:pt idx="55">
                  <c:v>7937</c:v>
                </c:pt>
                <c:pt idx="56">
                  <c:v>3844</c:v>
                </c:pt>
                <c:pt idx="57">
                  <c:v>3414</c:v>
                </c:pt>
                <c:pt idx="58">
                  <c:v>4525</c:v>
                </c:pt>
                <c:pt idx="59">
                  <c:v>4597</c:v>
                </c:pt>
                <c:pt idx="60">
                  <c:v>197</c:v>
                </c:pt>
                <c:pt idx="61">
                  <c:v>8</c:v>
                </c:pt>
                <c:pt idx="62">
                  <c:v>8054</c:v>
                </c:pt>
                <c:pt idx="63">
                  <c:v>5372</c:v>
                </c:pt>
                <c:pt idx="64">
                  <c:v>3570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6907</c:v>
                </c:pt>
                <c:pt idx="70">
                  <c:v>4920</c:v>
                </c:pt>
                <c:pt idx="71">
                  <c:v>4014</c:v>
                </c:pt>
                <c:pt idx="72">
                  <c:v>356</c:v>
                </c:pt>
                <c:pt idx="73">
                  <c:v>2163</c:v>
                </c:pt>
                <c:pt idx="74">
                  <c:v>980</c:v>
                </c:pt>
                <c:pt idx="75">
                  <c:v>0</c:v>
                </c:pt>
                <c:pt idx="76">
                  <c:v>0</c:v>
                </c:pt>
                <c:pt idx="77">
                  <c:v>244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149</c:v>
                </c:pt>
                <c:pt idx="82">
                  <c:v>2945</c:v>
                </c:pt>
                <c:pt idx="83">
                  <c:v>2090</c:v>
                </c:pt>
                <c:pt idx="84">
                  <c:v>152</c:v>
                </c:pt>
                <c:pt idx="85">
                  <c:v>3761</c:v>
                </c:pt>
                <c:pt idx="86">
                  <c:v>0</c:v>
                </c:pt>
                <c:pt idx="87">
                  <c:v>1675</c:v>
                </c:pt>
                <c:pt idx="88">
                  <c:v>0</c:v>
                </c:pt>
                <c:pt idx="89">
                  <c:v>0</c:v>
                </c:pt>
                <c:pt idx="90">
                  <c:v>12024</c:v>
                </c:pt>
                <c:pt idx="91">
                  <c:v>10690</c:v>
                </c:pt>
                <c:pt idx="92">
                  <c:v>11034</c:v>
                </c:pt>
                <c:pt idx="93">
                  <c:v>10100</c:v>
                </c:pt>
                <c:pt idx="94">
                  <c:v>15112</c:v>
                </c:pt>
                <c:pt idx="95">
                  <c:v>14131</c:v>
                </c:pt>
                <c:pt idx="96">
                  <c:v>11548</c:v>
                </c:pt>
                <c:pt idx="97">
                  <c:v>15112</c:v>
                </c:pt>
                <c:pt idx="98">
                  <c:v>12453</c:v>
                </c:pt>
                <c:pt idx="99">
                  <c:v>12954</c:v>
                </c:pt>
                <c:pt idx="100">
                  <c:v>6001</c:v>
                </c:pt>
                <c:pt idx="101">
                  <c:v>13481</c:v>
                </c:pt>
                <c:pt idx="102">
                  <c:v>11369</c:v>
                </c:pt>
                <c:pt idx="103">
                  <c:v>10119</c:v>
                </c:pt>
                <c:pt idx="104">
                  <c:v>10159</c:v>
                </c:pt>
                <c:pt idx="105">
                  <c:v>10140</c:v>
                </c:pt>
                <c:pt idx="106">
                  <c:v>10245</c:v>
                </c:pt>
                <c:pt idx="107">
                  <c:v>18387</c:v>
                </c:pt>
                <c:pt idx="108">
                  <c:v>4993</c:v>
                </c:pt>
                <c:pt idx="109">
                  <c:v>3335</c:v>
                </c:pt>
                <c:pt idx="110">
                  <c:v>3821</c:v>
                </c:pt>
                <c:pt idx="111">
                  <c:v>2547</c:v>
                </c:pt>
                <c:pt idx="112">
                  <c:v>838</c:v>
                </c:pt>
                <c:pt idx="113">
                  <c:v>3325</c:v>
                </c:pt>
                <c:pt idx="114">
                  <c:v>2424</c:v>
                </c:pt>
                <c:pt idx="115">
                  <c:v>7222</c:v>
                </c:pt>
                <c:pt idx="116">
                  <c:v>2467</c:v>
                </c:pt>
                <c:pt idx="117">
                  <c:v>2915</c:v>
                </c:pt>
                <c:pt idx="118">
                  <c:v>12357</c:v>
                </c:pt>
                <c:pt idx="119">
                  <c:v>3490</c:v>
                </c:pt>
                <c:pt idx="120">
                  <c:v>6017</c:v>
                </c:pt>
                <c:pt idx="121">
                  <c:v>5933</c:v>
                </c:pt>
                <c:pt idx="122">
                  <c:v>6088</c:v>
                </c:pt>
                <c:pt idx="123">
                  <c:v>6375</c:v>
                </c:pt>
                <c:pt idx="124">
                  <c:v>7604</c:v>
                </c:pt>
                <c:pt idx="125">
                  <c:v>4729</c:v>
                </c:pt>
                <c:pt idx="126">
                  <c:v>7275</c:v>
                </c:pt>
                <c:pt idx="127">
                  <c:v>3973</c:v>
                </c:pt>
                <c:pt idx="128">
                  <c:v>5205</c:v>
                </c:pt>
                <c:pt idx="129">
                  <c:v>5057</c:v>
                </c:pt>
                <c:pt idx="130">
                  <c:v>6198</c:v>
                </c:pt>
                <c:pt idx="131">
                  <c:v>6559</c:v>
                </c:pt>
                <c:pt idx="132">
                  <c:v>5997</c:v>
                </c:pt>
                <c:pt idx="133">
                  <c:v>7192</c:v>
                </c:pt>
                <c:pt idx="134">
                  <c:v>3404</c:v>
                </c:pt>
                <c:pt idx="135">
                  <c:v>5583</c:v>
                </c:pt>
                <c:pt idx="136">
                  <c:v>5079</c:v>
                </c:pt>
                <c:pt idx="137">
                  <c:v>4165</c:v>
                </c:pt>
                <c:pt idx="138">
                  <c:v>3588</c:v>
                </c:pt>
                <c:pt idx="139">
                  <c:v>3409</c:v>
                </c:pt>
                <c:pt idx="140">
                  <c:v>1715</c:v>
                </c:pt>
                <c:pt idx="141">
                  <c:v>1532</c:v>
                </c:pt>
                <c:pt idx="142">
                  <c:v>924</c:v>
                </c:pt>
                <c:pt idx="143">
                  <c:v>4571</c:v>
                </c:pt>
                <c:pt idx="144">
                  <c:v>10352</c:v>
                </c:pt>
                <c:pt idx="145">
                  <c:v>10129</c:v>
                </c:pt>
                <c:pt idx="146">
                  <c:v>10465</c:v>
                </c:pt>
                <c:pt idx="147">
                  <c:v>22244</c:v>
                </c:pt>
                <c:pt idx="148">
                  <c:v>5472</c:v>
                </c:pt>
                <c:pt idx="149">
                  <c:v>8247</c:v>
                </c:pt>
                <c:pt idx="150">
                  <c:v>6711</c:v>
                </c:pt>
                <c:pt idx="151">
                  <c:v>10999</c:v>
                </c:pt>
                <c:pt idx="152">
                  <c:v>10080</c:v>
                </c:pt>
                <c:pt idx="153">
                  <c:v>7804</c:v>
                </c:pt>
                <c:pt idx="154">
                  <c:v>16901</c:v>
                </c:pt>
                <c:pt idx="155">
                  <c:v>9471</c:v>
                </c:pt>
                <c:pt idx="156">
                  <c:v>9482</c:v>
                </c:pt>
                <c:pt idx="157">
                  <c:v>5980</c:v>
                </c:pt>
                <c:pt idx="158">
                  <c:v>11423</c:v>
                </c:pt>
                <c:pt idx="159">
                  <c:v>5439</c:v>
                </c:pt>
                <c:pt idx="160">
                  <c:v>42</c:v>
                </c:pt>
                <c:pt idx="161">
                  <c:v>7618</c:v>
                </c:pt>
                <c:pt idx="162">
                  <c:v>7910</c:v>
                </c:pt>
                <c:pt idx="163">
                  <c:v>8482</c:v>
                </c:pt>
                <c:pt idx="164">
                  <c:v>9685</c:v>
                </c:pt>
                <c:pt idx="165">
                  <c:v>2524</c:v>
                </c:pt>
                <c:pt idx="166">
                  <c:v>7762</c:v>
                </c:pt>
                <c:pt idx="167">
                  <c:v>7948</c:v>
                </c:pt>
                <c:pt idx="168">
                  <c:v>9202</c:v>
                </c:pt>
                <c:pt idx="169">
                  <c:v>8859</c:v>
                </c:pt>
                <c:pt idx="170">
                  <c:v>7286</c:v>
                </c:pt>
                <c:pt idx="171">
                  <c:v>9317</c:v>
                </c:pt>
                <c:pt idx="172">
                  <c:v>6873</c:v>
                </c:pt>
                <c:pt idx="173">
                  <c:v>7373</c:v>
                </c:pt>
                <c:pt idx="174">
                  <c:v>8242</c:v>
                </c:pt>
                <c:pt idx="175">
                  <c:v>3516</c:v>
                </c:pt>
                <c:pt idx="176">
                  <c:v>7913</c:v>
                </c:pt>
                <c:pt idx="177">
                  <c:v>7365</c:v>
                </c:pt>
                <c:pt idx="178">
                  <c:v>8452</c:v>
                </c:pt>
                <c:pt idx="179">
                  <c:v>9715</c:v>
                </c:pt>
                <c:pt idx="180">
                  <c:v>8844</c:v>
                </c:pt>
                <c:pt idx="181">
                  <c:v>7451</c:v>
                </c:pt>
                <c:pt idx="182">
                  <c:v>6905</c:v>
                </c:pt>
                <c:pt idx="183">
                  <c:v>8199</c:v>
                </c:pt>
                <c:pt idx="184">
                  <c:v>6798</c:v>
                </c:pt>
                <c:pt idx="185">
                  <c:v>7711</c:v>
                </c:pt>
                <c:pt idx="186">
                  <c:v>4880</c:v>
                </c:pt>
                <c:pt idx="187">
                  <c:v>8857</c:v>
                </c:pt>
                <c:pt idx="188">
                  <c:v>3843</c:v>
                </c:pt>
                <c:pt idx="189">
                  <c:v>7396</c:v>
                </c:pt>
                <c:pt idx="190">
                  <c:v>6731</c:v>
                </c:pt>
                <c:pt idx="191">
                  <c:v>5995</c:v>
                </c:pt>
                <c:pt idx="192">
                  <c:v>8283</c:v>
                </c:pt>
                <c:pt idx="193">
                  <c:v>7904</c:v>
                </c:pt>
                <c:pt idx="194">
                  <c:v>5512</c:v>
                </c:pt>
                <c:pt idx="195">
                  <c:v>9135</c:v>
                </c:pt>
                <c:pt idx="196">
                  <c:v>5250</c:v>
                </c:pt>
                <c:pt idx="197">
                  <c:v>10035</c:v>
                </c:pt>
                <c:pt idx="198">
                  <c:v>7641</c:v>
                </c:pt>
                <c:pt idx="199">
                  <c:v>9010</c:v>
                </c:pt>
                <c:pt idx="200">
                  <c:v>13459</c:v>
                </c:pt>
                <c:pt idx="201">
                  <c:v>10415</c:v>
                </c:pt>
                <c:pt idx="202">
                  <c:v>11663</c:v>
                </c:pt>
                <c:pt idx="203">
                  <c:v>12414</c:v>
                </c:pt>
                <c:pt idx="204">
                  <c:v>11658</c:v>
                </c:pt>
                <c:pt idx="205">
                  <c:v>6093</c:v>
                </c:pt>
                <c:pt idx="206">
                  <c:v>8911</c:v>
                </c:pt>
                <c:pt idx="207">
                  <c:v>12058</c:v>
                </c:pt>
                <c:pt idx="208">
                  <c:v>14112</c:v>
                </c:pt>
                <c:pt idx="209">
                  <c:v>11177</c:v>
                </c:pt>
                <c:pt idx="210">
                  <c:v>11388</c:v>
                </c:pt>
                <c:pt idx="211">
                  <c:v>7193</c:v>
                </c:pt>
                <c:pt idx="212">
                  <c:v>7114</c:v>
                </c:pt>
                <c:pt idx="213">
                  <c:v>10645</c:v>
                </c:pt>
                <c:pt idx="214">
                  <c:v>13238</c:v>
                </c:pt>
                <c:pt idx="215">
                  <c:v>0</c:v>
                </c:pt>
                <c:pt idx="216">
                  <c:v>108</c:v>
                </c:pt>
                <c:pt idx="217">
                  <c:v>1882</c:v>
                </c:pt>
                <c:pt idx="218">
                  <c:v>1982</c:v>
                </c:pt>
                <c:pt idx="219">
                  <c:v>16</c:v>
                </c:pt>
                <c:pt idx="220">
                  <c:v>62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5974</c:v>
                </c:pt>
                <c:pt idx="234">
                  <c:v>0</c:v>
                </c:pt>
                <c:pt idx="235">
                  <c:v>3984</c:v>
                </c:pt>
                <c:pt idx="236">
                  <c:v>8204</c:v>
                </c:pt>
                <c:pt idx="237">
                  <c:v>10210</c:v>
                </c:pt>
                <c:pt idx="238">
                  <c:v>5664</c:v>
                </c:pt>
                <c:pt idx="239">
                  <c:v>4744</c:v>
                </c:pt>
                <c:pt idx="240">
                  <c:v>29</c:v>
                </c:pt>
                <c:pt idx="241">
                  <c:v>2276</c:v>
                </c:pt>
                <c:pt idx="242">
                  <c:v>8925</c:v>
                </c:pt>
                <c:pt idx="243">
                  <c:v>8954</c:v>
                </c:pt>
                <c:pt idx="244">
                  <c:v>3702</c:v>
                </c:pt>
                <c:pt idx="245">
                  <c:v>4500</c:v>
                </c:pt>
                <c:pt idx="246">
                  <c:v>4935</c:v>
                </c:pt>
                <c:pt idx="247">
                  <c:v>4081</c:v>
                </c:pt>
                <c:pt idx="248">
                  <c:v>9259</c:v>
                </c:pt>
                <c:pt idx="249">
                  <c:v>9899</c:v>
                </c:pt>
                <c:pt idx="250">
                  <c:v>10780</c:v>
                </c:pt>
                <c:pt idx="251">
                  <c:v>10817</c:v>
                </c:pt>
                <c:pt idx="252">
                  <c:v>7990</c:v>
                </c:pt>
                <c:pt idx="253">
                  <c:v>8221</c:v>
                </c:pt>
                <c:pt idx="254">
                  <c:v>10993</c:v>
                </c:pt>
                <c:pt idx="255">
                  <c:v>8863</c:v>
                </c:pt>
                <c:pt idx="256">
                  <c:v>8758</c:v>
                </c:pt>
                <c:pt idx="257">
                  <c:v>6580</c:v>
                </c:pt>
                <c:pt idx="258">
                  <c:v>4660</c:v>
                </c:pt>
                <c:pt idx="259">
                  <c:v>11009</c:v>
                </c:pt>
                <c:pt idx="260">
                  <c:v>10181</c:v>
                </c:pt>
                <c:pt idx="261">
                  <c:v>10553</c:v>
                </c:pt>
                <c:pt idx="262">
                  <c:v>10055</c:v>
                </c:pt>
                <c:pt idx="263">
                  <c:v>12139</c:v>
                </c:pt>
                <c:pt idx="264">
                  <c:v>13236</c:v>
                </c:pt>
                <c:pt idx="265">
                  <c:v>10243</c:v>
                </c:pt>
                <c:pt idx="266">
                  <c:v>12961</c:v>
                </c:pt>
                <c:pt idx="267">
                  <c:v>9461</c:v>
                </c:pt>
                <c:pt idx="268">
                  <c:v>11193</c:v>
                </c:pt>
                <c:pt idx="269">
                  <c:v>10074</c:v>
                </c:pt>
                <c:pt idx="270">
                  <c:v>9232</c:v>
                </c:pt>
                <c:pt idx="271">
                  <c:v>12533</c:v>
                </c:pt>
                <c:pt idx="272">
                  <c:v>2961</c:v>
                </c:pt>
                <c:pt idx="273">
                  <c:v>3974</c:v>
                </c:pt>
                <c:pt idx="274">
                  <c:v>7198</c:v>
                </c:pt>
                <c:pt idx="275">
                  <c:v>3945</c:v>
                </c:pt>
                <c:pt idx="276">
                  <c:v>2268</c:v>
                </c:pt>
                <c:pt idx="277">
                  <c:v>6155</c:v>
                </c:pt>
                <c:pt idx="278">
                  <c:v>2064</c:v>
                </c:pt>
                <c:pt idx="279">
                  <c:v>2072</c:v>
                </c:pt>
                <c:pt idx="280">
                  <c:v>3809</c:v>
                </c:pt>
                <c:pt idx="281">
                  <c:v>6831</c:v>
                </c:pt>
                <c:pt idx="282">
                  <c:v>4363</c:v>
                </c:pt>
                <c:pt idx="283">
                  <c:v>5002</c:v>
                </c:pt>
                <c:pt idx="284">
                  <c:v>3385</c:v>
                </c:pt>
                <c:pt idx="285">
                  <c:v>6326</c:v>
                </c:pt>
                <c:pt idx="286">
                  <c:v>7243</c:v>
                </c:pt>
                <c:pt idx="287">
                  <c:v>4493</c:v>
                </c:pt>
                <c:pt idx="288">
                  <c:v>4676</c:v>
                </c:pt>
                <c:pt idx="289">
                  <c:v>6222</c:v>
                </c:pt>
                <c:pt idx="290">
                  <c:v>4978</c:v>
                </c:pt>
                <c:pt idx="291">
                  <c:v>6799</c:v>
                </c:pt>
                <c:pt idx="292">
                  <c:v>7795</c:v>
                </c:pt>
                <c:pt idx="293">
                  <c:v>7289</c:v>
                </c:pt>
                <c:pt idx="294">
                  <c:v>9634</c:v>
                </c:pt>
                <c:pt idx="295">
                  <c:v>8940</c:v>
                </c:pt>
                <c:pt idx="296">
                  <c:v>5401</c:v>
                </c:pt>
                <c:pt idx="297">
                  <c:v>4803</c:v>
                </c:pt>
                <c:pt idx="298">
                  <c:v>13743</c:v>
                </c:pt>
                <c:pt idx="299">
                  <c:v>9601</c:v>
                </c:pt>
                <c:pt idx="300">
                  <c:v>6890</c:v>
                </c:pt>
                <c:pt idx="301">
                  <c:v>8563</c:v>
                </c:pt>
                <c:pt idx="302">
                  <c:v>8095</c:v>
                </c:pt>
                <c:pt idx="303">
                  <c:v>9148</c:v>
                </c:pt>
                <c:pt idx="304">
                  <c:v>9557</c:v>
                </c:pt>
                <c:pt idx="305">
                  <c:v>9451</c:v>
                </c:pt>
                <c:pt idx="306">
                  <c:v>7833</c:v>
                </c:pt>
                <c:pt idx="307">
                  <c:v>10319</c:v>
                </c:pt>
                <c:pt idx="308">
                  <c:v>6877</c:v>
                </c:pt>
                <c:pt idx="309">
                  <c:v>7860</c:v>
                </c:pt>
                <c:pt idx="310">
                  <c:v>6506</c:v>
                </c:pt>
                <c:pt idx="311">
                  <c:v>11140</c:v>
                </c:pt>
                <c:pt idx="312">
                  <c:v>12692</c:v>
                </c:pt>
                <c:pt idx="313">
                  <c:v>9105</c:v>
                </c:pt>
                <c:pt idx="314">
                  <c:v>6708</c:v>
                </c:pt>
                <c:pt idx="315">
                  <c:v>8793</c:v>
                </c:pt>
                <c:pt idx="316">
                  <c:v>6530</c:v>
                </c:pt>
                <c:pt idx="317">
                  <c:v>1664</c:v>
                </c:pt>
                <c:pt idx="318">
                  <c:v>15126</c:v>
                </c:pt>
                <c:pt idx="319">
                  <c:v>15050</c:v>
                </c:pt>
                <c:pt idx="320">
                  <c:v>9167</c:v>
                </c:pt>
                <c:pt idx="321">
                  <c:v>6108</c:v>
                </c:pt>
                <c:pt idx="322">
                  <c:v>7047</c:v>
                </c:pt>
                <c:pt idx="323">
                  <c:v>9023</c:v>
                </c:pt>
                <c:pt idx="324">
                  <c:v>9930</c:v>
                </c:pt>
                <c:pt idx="325">
                  <c:v>10144</c:v>
                </c:pt>
                <c:pt idx="326">
                  <c:v>4832</c:v>
                </c:pt>
                <c:pt idx="327">
                  <c:v>17022</c:v>
                </c:pt>
                <c:pt idx="328">
                  <c:v>16556</c:v>
                </c:pt>
                <c:pt idx="329">
                  <c:v>5771</c:v>
                </c:pt>
                <c:pt idx="330">
                  <c:v>655</c:v>
                </c:pt>
                <c:pt idx="331">
                  <c:v>3727</c:v>
                </c:pt>
                <c:pt idx="332">
                  <c:v>15482</c:v>
                </c:pt>
                <c:pt idx="333">
                  <c:v>2713</c:v>
                </c:pt>
                <c:pt idx="334">
                  <c:v>12346</c:v>
                </c:pt>
                <c:pt idx="335">
                  <c:v>11682</c:v>
                </c:pt>
                <c:pt idx="336">
                  <c:v>4112</c:v>
                </c:pt>
                <c:pt idx="337">
                  <c:v>1807</c:v>
                </c:pt>
                <c:pt idx="338">
                  <c:v>10946</c:v>
                </c:pt>
                <c:pt idx="339">
                  <c:v>11886</c:v>
                </c:pt>
                <c:pt idx="340">
                  <c:v>10538</c:v>
                </c:pt>
                <c:pt idx="341">
                  <c:v>11393</c:v>
                </c:pt>
                <c:pt idx="342">
                  <c:v>12764</c:v>
                </c:pt>
                <c:pt idx="343">
                  <c:v>1202</c:v>
                </c:pt>
                <c:pt idx="344">
                  <c:v>5077</c:v>
                </c:pt>
                <c:pt idx="345">
                  <c:v>8596</c:v>
                </c:pt>
                <c:pt idx="346">
                  <c:v>12087</c:v>
                </c:pt>
                <c:pt idx="347">
                  <c:v>14269</c:v>
                </c:pt>
                <c:pt idx="348">
                  <c:v>12231</c:v>
                </c:pt>
                <c:pt idx="349">
                  <c:v>9893</c:v>
                </c:pt>
                <c:pt idx="350">
                  <c:v>12574</c:v>
                </c:pt>
                <c:pt idx="351">
                  <c:v>8330</c:v>
                </c:pt>
                <c:pt idx="352">
                  <c:v>10830</c:v>
                </c:pt>
                <c:pt idx="353">
                  <c:v>9172</c:v>
                </c:pt>
                <c:pt idx="354">
                  <c:v>7638</c:v>
                </c:pt>
                <c:pt idx="355">
                  <c:v>15764</c:v>
                </c:pt>
                <c:pt idx="356">
                  <c:v>6393</c:v>
                </c:pt>
                <c:pt idx="357">
                  <c:v>5325</c:v>
                </c:pt>
                <c:pt idx="358">
                  <c:v>6805</c:v>
                </c:pt>
                <c:pt idx="359">
                  <c:v>9841</c:v>
                </c:pt>
                <c:pt idx="360">
                  <c:v>7924</c:v>
                </c:pt>
                <c:pt idx="361">
                  <c:v>12363</c:v>
                </c:pt>
                <c:pt idx="362">
                  <c:v>0</c:v>
                </c:pt>
                <c:pt idx="363">
                  <c:v>0</c:v>
                </c:pt>
                <c:pt idx="364">
                  <c:v>14019</c:v>
                </c:pt>
                <c:pt idx="365">
                  <c:v>14450</c:v>
                </c:pt>
                <c:pt idx="366">
                  <c:v>7150</c:v>
                </c:pt>
                <c:pt idx="367">
                  <c:v>5153</c:v>
                </c:pt>
                <c:pt idx="368">
                  <c:v>11135</c:v>
                </c:pt>
                <c:pt idx="369">
                  <c:v>10449</c:v>
                </c:pt>
                <c:pt idx="370">
                  <c:v>19542</c:v>
                </c:pt>
                <c:pt idx="371">
                  <c:v>8206</c:v>
                </c:pt>
                <c:pt idx="372">
                  <c:v>11495</c:v>
                </c:pt>
                <c:pt idx="373">
                  <c:v>7623</c:v>
                </c:pt>
                <c:pt idx="374">
                  <c:v>0</c:v>
                </c:pt>
                <c:pt idx="375">
                  <c:v>9543</c:v>
                </c:pt>
                <c:pt idx="376">
                  <c:v>9411</c:v>
                </c:pt>
                <c:pt idx="377">
                  <c:v>3403</c:v>
                </c:pt>
                <c:pt idx="378">
                  <c:v>9592</c:v>
                </c:pt>
                <c:pt idx="379">
                  <c:v>6987</c:v>
                </c:pt>
                <c:pt idx="380">
                  <c:v>7142</c:v>
                </c:pt>
                <c:pt idx="381">
                  <c:v>7671</c:v>
                </c:pt>
                <c:pt idx="382">
                  <c:v>9501</c:v>
                </c:pt>
                <c:pt idx="383">
                  <c:v>8301</c:v>
                </c:pt>
                <c:pt idx="384">
                  <c:v>7851</c:v>
                </c:pt>
                <c:pt idx="385">
                  <c:v>6885</c:v>
                </c:pt>
                <c:pt idx="386">
                  <c:v>7142</c:v>
                </c:pt>
                <c:pt idx="387">
                  <c:v>6361</c:v>
                </c:pt>
                <c:pt idx="388">
                  <c:v>0</c:v>
                </c:pt>
                <c:pt idx="389">
                  <c:v>6238</c:v>
                </c:pt>
                <c:pt idx="390">
                  <c:v>0</c:v>
                </c:pt>
                <c:pt idx="391">
                  <c:v>5896</c:v>
                </c:pt>
                <c:pt idx="392">
                  <c:v>7802</c:v>
                </c:pt>
                <c:pt idx="393">
                  <c:v>0</c:v>
                </c:pt>
                <c:pt idx="394">
                  <c:v>5565</c:v>
                </c:pt>
                <c:pt idx="395">
                  <c:v>5731</c:v>
                </c:pt>
                <c:pt idx="396">
                  <c:v>0</c:v>
                </c:pt>
                <c:pt idx="397">
                  <c:v>6744</c:v>
                </c:pt>
                <c:pt idx="398">
                  <c:v>4053</c:v>
                </c:pt>
                <c:pt idx="399">
                  <c:v>5162</c:v>
                </c:pt>
                <c:pt idx="400">
                  <c:v>1282</c:v>
                </c:pt>
                <c:pt idx="401">
                  <c:v>4732</c:v>
                </c:pt>
                <c:pt idx="402">
                  <c:v>2497</c:v>
                </c:pt>
                <c:pt idx="403">
                  <c:v>8294</c:v>
                </c:pt>
                <c:pt idx="404">
                  <c:v>0</c:v>
                </c:pt>
                <c:pt idx="405">
                  <c:v>10771</c:v>
                </c:pt>
                <c:pt idx="406">
                  <c:v>0</c:v>
                </c:pt>
                <c:pt idx="407">
                  <c:v>637</c:v>
                </c:pt>
                <c:pt idx="408">
                  <c:v>0</c:v>
                </c:pt>
                <c:pt idx="409">
                  <c:v>2153</c:v>
                </c:pt>
                <c:pt idx="410">
                  <c:v>6474</c:v>
                </c:pt>
                <c:pt idx="411">
                  <c:v>7091</c:v>
                </c:pt>
                <c:pt idx="412">
                  <c:v>0</c:v>
                </c:pt>
                <c:pt idx="413">
                  <c:v>703</c:v>
                </c:pt>
                <c:pt idx="414">
                  <c:v>0</c:v>
                </c:pt>
                <c:pt idx="415">
                  <c:v>2503</c:v>
                </c:pt>
                <c:pt idx="416">
                  <c:v>5652</c:v>
                </c:pt>
                <c:pt idx="417">
                  <c:v>1551</c:v>
                </c:pt>
                <c:pt idx="418">
                  <c:v>5563</c:v>
                </c:pt>
                <c:pt idx="419">
                  <c:v>13217</c:v>
                </c:pt>
                <c:pt idx="420">
                  <c:v>10145</c:v>
                </c:pt>
                <c:pt idx="421">
                  <c:v>11404</c:v>
                </c:pt>
                <c:pt idx="422">
                  <c:v>10742</c:v>
                </c:pt>
                <c:pt idx="423">
                  <c:v>13928</c:v>
                </c:pt>
                <c:pt idx="424">
                  <c:v>11835</c:v>
                </c:pt>
                <c:pt idx="425">
                  <c:v>10725</c:v>
                </c:pt>
                <c:pt idx="426">
                  <c:v>20031</c:v>
                </c:pt>
                <c:pt idx="427">
                  <c:v>5029</c:v>
                </c:pt>
                <c:pt idx="428">
                  <c:v>13239</c:v>
                </c:pt>
                <c:pt idx="429">
                  <c:v>10433</c:v>
                </c:pt>
                <c:pt idx="430">
                  <c:v>10320</c:v>
                </c:pt>
                <c:pt idx="431">
                  <c:v>12627</c:v>
                </c:pt>
                <c:pt idx="432">
                  <c:v>10762</c:v>
                </c:pt>
                <c:pt idx="433">
                  <c:v>10081</c:v>
                </c:pt>
                <c:pt idx="434">
                  <c:v>12862</c:v>
                </c:pt>
                <c:pt idx="435">
                  <c:v>11179</c:v>
                </c:pt>
                <c:pt idx="436">
                  <c:v>5273</c:v>
                </c:pt>
                <c:pt idx="437">
                  <c:v>4631</c:v>
                </c:pt>
                <c:pt idx="438">
                  <c:v>8059</c:v>
                </c:pt>
                <c:pt idx="439">
                  <c:v>14816</c:v>
                </c:pt>
                <c:pt idx="440">
                  <c:v>14194</c:v>
                </c:pt>
                <c:pt idx="441">
                  <c:v>15566</c:v>
                </c:pt>
                <c:pt idx="442">
                  <c:v>13744</c:v>
                </c:pt>
                <c:pt idx="443">
                  <c:v>15299</c:v>
                </c:pt>
                <c:pt idx="444">
                  <c:v>8093</c:v>
                </c:pt>
                <c:pt idx="445">
                  <c:v>11085</c:v>
                </c:pt>
                <c:pt idx="446">
                  <c:v>18229</c:v>
                </c:pt>
                <c:pt idx="447">
                  <c:v>15090</c:v>
                </c:pt>
                <c:pt idx="448">
                  <c:v>13541</c:v>
                </c:pt>
                <c:pt idx="449">
                  <c:v>15128</c:v>
                </c:pt>
                <c:pt idx="450">
                  <c:v>20067</c:v>
                </c:pt>
                <c:pt idx="451">
                  <c:v>3761</c:v>
                </c:pt>
                <c:pt idx="452">
                  <c:v>5813</c:v>
                </c:pt>
                <c:pt idx="453">
                  <c:v>9123</c:v>
                </c:pt>
                <c:pt idx="454">
                  <c:v>8585</c:v>
                </c:pt>
                <c:pt idx="455">
                  <c:v>31</c:v>
                </c:pt>
                <c:pt idx="456">
                  <c:v>0</c:v>
                </c:pt>
                <c:pt idx="457">
                  <c:v>9827</c:v>
                </c:pt>
                <c:pt idx="458">
                  <c:v>10688</c:v>
                </c:pt>
                <c:pt idx="459">
                  <c:v>14365</c:v>
                </c:pt>
                <c:pt idx="460">
                  <c:v>9469</c:v>
                </c:pt>
                <c:pt idx="461">
                  <c:v>9753</c:v>
                </c:pt>
                <c:pt idx="462">
                  <c:v>2817</c:v>
                </c:pt>
                <c:pt idx="463">
                  <c:v>3520</c:v>
                </c:pt>
                <c:pt idx="464">
                  <c:v>10091</c:v>
                </c:pt>
                <c:pt idx="465">
                  <c:v>10387</c:v>
                </c:pt>
                <c:pt idx="466">
                  <c:v>11107</c:v>
                </c:pt>
                <c:pt idx="467">
                  <c:v>11584</c:v>
                </c:pt>
                <c:pt idx="468">
                  <c:v>7881</c:v>
                </c:pt>
                <c:pt idx="469">
                  <c:v>14560</c:v>
                </c:pt>
                <c:pt idx="470">
                  <c:v>16433</c:v>
                </c:pt>
                <c:pt idx="471">
                  <c:v>20159</c:v>
                </c:pt>
                <c:pt idx="472">
                  <c:v>20669</c:v>
                </c:pt>
                <c:pt idx="473">
                  <c:v>14549</c:v>
                </c:pt>
                <c:pt idx="474">
                  <c:v>18827</c:v>
                </c:pt>
                <c:pt idx="475">
                  <c:v>17076</c:v>
                </c:pt>
                <c:pt idx="476">
                  <c:v>15929</c:v>
                </c:pt>
                <c:pt idx="477">
                  <c:v>15108</c:v>
                </c:pt>
                <c:pt idx="478">
                  <c:v>16057</c:v>
                </c:pt>
                <c:pt idx="479">
                  <c:v>10520</c:v>
                </c:pt>
                <c:pt idx="480">
                  <c:v>22359</c:v>
                </c:pt>
                <c:pt idx="481">
                  <c:v>22988</c:v>
                </c:pt>
                <c:pt idx="482">
                  <c:v>20500</c:v>
                </c:pt>
                <c:pt idx="483">
                  <c:v>12685</c:v>
                </c:pt>
                <c:pt idx="484">
                  <c:v>12422</c:v>
                </c:pt>
                <c:pt idx="485">
                  <c:v>15447</c:v>
                </c:pt>
                <c:pt idx="486">
                  <c:v>12315</c:v>
                </c:pt>
                <c:pt idx="487">
                  <c:v>7135</c:v>
                </c:pt>
                <c:pt idx="488">
                  <c:v>8053</c:v>
                </c:pt>
                <c:pt idx="489">
                  <c:v>5234</c:v>
                </c:pt>
                <c:pt idx="490">
                  <c:v>2672</c:v>
                </c:pt>
                <c:pt idx="491">
                  <c:v>9256</c:v>
                </c:pt>
                <c:pt idx="492">
                  <c:v>10204</c:v>
                </c:pt>
                <c:pt idx="493">
                  <c:v>5151</c:v>
                </c:pt>
                <c:pt idx="494">
                  <c:v>4212</c:v>
                </c:pt>
                <c:pt idx="495">
                  <c:v>6466</c:v>
                </c:pt>
                <c:pt idx="496">
                  <c:v>11268</c:v>
                </c:pt>
                <c:pt idx="497">
                  <c:v>2824</c:v>
                </c:pt>
                <c:pt idx="498">
                  <c:v>9282</c:v>
                </c:pt>
                <c:pt idx="499">
                  <c:v>8905</c:v>
                </c:pt>
                <c:pt idx="500">
                  <c:v>6829</c:v>
                </c:pt>
                <c:pt idx="501">
                  <c:v>4562</c:v>
                </c:pt>
                <c:pt idx="502">
                  <c:v>10232</c:v>
                </c:pt>
                <c:pt idx="503">
                  <c:v>2718</c:v>
                </c:pt>
                <c:pt idx="504">
                  <c:v>6260</c:v>
                </c:pt>
                <c:pt idx="505">
                  <c:v>12386</c:v>
                </c:pt>
                <c:pt idx="506">
                  <c:v>13318</c:v>
                </c:pt>
                <c:pt idx="507">
                  <c:v>14461</c:v>
                </c:pt>
                <c:pt idx="508">
                  <c:v>11207</c:v>
                </c:pt>
                <c:pt idx="509">
                  <c:v>2132</c:v>
                </c:pt>
                <c:pt idx="510">
                  <c:v>13630</c:v>
                </c:pt>
                <c:pt idx="511">
                  <c:v>13070</c:v>
                </c:pt>
                <c:pt idx="512">
                  <c:v>9388</c:v>
                </c:pt>
                <c:pt idx="513">
                  <c:v>15148</c:v>
                </c:pt>
                <c:pt idx="514">
                  <c:v>12200</c:v>
                </c:pt>
                <c:pt idx="515">
                  <c:v>5709</c:v>
                </c:pt>
                <c:pt idx="516">
                  <c:v>3703</c:v>
                </c:pt>
                <c:pt idx="517">
                  <c:v>12405</c:v>
                </c:pt>
                <c:pt idx="518">
                  <c:v>16208</c:v>
                </c:pt>
                <c:pt idx="519">
                  <c:v>7359</c:v>
                </c:pt>
                <c:pt idx="520">
                  <c:v>5417</c:v>
                </c:pt>
                <c:pt idx="521">
                  <c:v>6175</c:v>
                </c:pt>
                <c:pt idx="522">
                  <c:v>2946</c:v>
                </c:pt>
                <c:pt idx="523">
                  <c:v>5571</c:v>
                </c:pt>
                <c:pt idx="524">
                  <c:v>3135</c:v>
                </c:pt>
                <c:pt idx="525">
                  <c:v>3430</c:v>
                </c:pt>
                <c:pt idx="526">
                  <c:v>5319</c:v>
                </c:pt>
                <c:pt idx="527">
                  <c:v>3008</c:v>
                </c:pt>
                <c:pt idx="528">
                  <c:v>3864</c:v>
                </c:pt>
                <c:pt idx="529">
                  <c:v>5697</c:v>
                </c:pt>
                <c:pt idx="530">
                  <c:v>5273</c:v>
                </c:pt>
                <c:pt idx="531">
                  <c:v>8538</c:v>
                </c:pt>
                <c:pt idx="532">
                  <c:v>8687</c:v>
                </c:pt>
                <c:pt idx="533">
                  <c:v>9423</c:v>
                </c:pt>
                <c:pt idx="534">
                  <c:v>8286</c:v>
                </c:pt>
                <c:pt idx="535">
                  <c:v>4503</c:v>
                </c:pt>
                <c:pt idx="536">
                  <c:v>10499</c:v>
                </c:pt>
                <c:pt idx="537">
                  <c:v>12474</c:v>
                </c:pt>
                <c:pt idx="538">
                  <c:v>6174</c:v>
                </c:pt>
                <c:pt idx="539">
                  <c:v>15168</c:v>
                </c:pt>
                <c:pt idx="540">
                  <c:v>10085</c:v>
                </c:pt>
                <c:pt idx="541">
                  <c:v>1320</c:v>
                </c:pt>
                <c:pt idx="542">
                  <c:v>1219</c:v>
                </c:pt>
                <c:pt idx="543">
                  <c:v>2483</c:v>
                </c:pt>
                <c:pt idx="544">
                  <c:v>244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3147</c:v>
                </c:pt>
                <c:pt idx="549">
                  <c:v>144</c:v>
                </c:pt>
                <c:pt idx="550">
                  <c:v>4068</c:v>
                </c:pt>
                <c:pt idx="551">
                  <c:v>5245</c:v>
                </c:pt>
                <c:pt idx="552">
                  <c:v>400</c:v>
                </c:pt>
                <c:pt idx="553">
                  <c:v>0</c:v>
                </c:pt>
                <c:pt idx="554">
                  <c:v>1321</c:v>
                </c:pt>
                <c:pt idx="555">
                  <c:v>1758</c:v>
                </c:pt>
                <c:pt idx="556">
                  <c:v>6157</c:v>
                </c:pt>
                <c:pt idx="557">
                  <c:v>8360</c:v>
                </c:pt>
                <c:pt idx="558">
                  <c:v>7174</c:v>
                </c:pt>
                <c:pt idx="559">
                  <c:v>15337</c:v>
                </c:pt>
                <c:pt idx="560">
                  <c:v>21129</c:v>
                </c:pt>
                <c:pt idx="561">
                  <c:v>13422</c:v>
                </c:pt>
                <c:pt idx="562">
                  <c:v>29326</c:v>
                </c:pt>
                <c:pt idx="563">
                  <c:v>15118</c:v>
                </c:pt>
                <c:pt idx="564">
                  <c:v>11423</c:v>
                </c:pt>
                <c:pt idx="565">
                  <c:v>18785</c:v>
                </c:pt>
                <c:pt idx="566">
                  <c:v>19948</c:v>
                </c:pt>
                <c:pt idx="567">
                  <c:v>19377</c:v>
                </c:pt>
                <c:pt idx="568">
                  <c:v>18258</c:v>
                </c:pt>
                <c:pt idx="569">
                  <c:v>11200</c:v>
                </c:pt>
                <c:pt idx="570">
                  <c:v>16674</c:v>
                </c:pt>
                <c:pt idx="571">
                  <c:v>12986</c:v>
                </c:pt>
                <c:pt idx="572">
                  <c:v>11101</c:v>
                </c:pt>
                <c:pt idx="573">
                  <c:v>23629</c:v>
                </c:pt>
                <c:pt idx="574">
                  <c:v>14890</c:v>
                </c:pt>
                <c:pt idx="575">
                  <c:v>9733</c:v>
                </c:pt>
                <c:pt idx="576">
                  <c:v>27745</c:v>
                </c:pt>
                <c:pt idx="577">
                  <c:v>13162</c:v>
                </c:pt>
                <c:pt idx="578">
                  <c:v>10602</c:v>
                </c:pt>
                <c:pt idx="579">
                  <c:v>14727</c:v>
                </c:pt>
                <c:pt idx="580">
                  <c:v>15103</c:v>
                </c:pt>
                <c:pt idx="581">
                  <c:v>11100</c:v>
                </c:pt>
                <c:pt idx="582">
                  <c:v>14070</c:v>
                </c:pt>
                <c:pt idx="583">
                  <c:v>12159</c:v>
                </c:pt>
                <c:pt idx="584">
                  <c:v>11992</c:v>
                </c:pt>
                <c:pt idx="585">
                  <c:v>10060</c:v>
                </c:pt>
                <c:pt idx="586">
                  <c:v>12022</c:v>
                </c:pt>
                <c:pt idx="587">
                  <c:v>12207</c:v>
                </c:pt>
                <c:pt idx="588">
                  <c:v>12770</c:v>
                </c:pt>
                <c:pt idx="589">
                  <c:v>8163</c:v>
                </c:pt>
                <c:pt idx="590">
                  <c:v>36019</c:v>
                </c:pt>
                <c:pt idx="591">
                  <c:v>7155</c:v>
                </c:pt>
                <c:pt idx="592">
                  <c:v>2100</c:v>
                </c:pt>
                <c:pt idx="593">
                  <c:v>2193</c:v>
                </c:pt>
                <c:pt idx="594">
                  <c:v>2470</c:v>
                </c:pt>
                <c:pt idx="595">
                  <c:v>1727</c:v>
                </c:pt>
                <c:pt idx="596">
                  <c:v>2104</c:v>
                </c:pt>
                <c:pt idx="597">
                  <c:v>3427</c:v>
                </c:pt>
                <c:pt idx="598">
                  <c:v>1732</c:v>
                </c:pt>
                <c:pt idx="599">
                  <c:v>2969</c:v>
                </c:pt>
                <c:pt idx="600">
                  <c:v>3134</c:v>
                </c:pt>
                <c:pt idx="601">
                  <c:v>2971</c:v>
                </c:pt>
                <c:pt idx="602">
                  <c:v>10694</c:v>
                </c:pt>
                <c:pt idx="603">
                  <c:v>6132</c:v>
                </c:pt>
                <c:pt idx="604">
                  <c:v>3758</c:v>
                </c:pt>
                <c:pt idx="605">
                  <c:v>12850</c:v>
                </c:pt>
                <c:pt idx="606">
                  <c:v>2309</c:v>
                </c:pt>
                <c:pt idx="607">
                  <c:v>4363</c:v>
                </c:pt>
                <c:pt idx="608">
                  <c:v>9787</c:v>
                </c:pt>
                <c:pt idx="609">
                  <c:v>13372</c:v>
                </c:pt>
                <c:pt idx="610">
                  <c:v>6724</c:v>
                </c:pt>
                <c:pt idx="611">
                  <c:v>6643</c:v>
                </c:pt>
                <c:pt idx="612">
                  <c:v>9167</c:v>
                </c:pt>
                <c:pt idx="613">
                  <c:v>1329</c:v>
                </c:pt>
                <c:pt idx="614">
                  <c:v>6697</c:v>
                </c:pt>
                <c:pt idx="615">
                  <c:v>2573</c:v>
                </c:pt>
                <c:pt idx="616">
                  <c:v>0</c:v>
                </c:pt>
                <c:pt idx="617">
                  <c:v>4059</c:v>
                </c:pt>
                <c:pt idx="618">
                  <c:v>2080</c:v>
                </c:pt>
                <c:pt idx="619">
                  <c:v>2237</c:v>
                </c:pt>
                <c:pt idx="620">
                  <c:v>44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678</c:v>
                </c:pt>
                <c:pt idx="628">
                  <c:v>2704</c:v>
                </c:pt>
                <c:pt idx="629">
                  <c:v>3790</c:v>
                </c:pt>
                <c:pt idx="630">
                  <c:v>1326</c:v>
                </c:pt>
                <c:pt idx="631">
                  <c:v>1786</c:v>
                </c:pt>
                <c:pt idx="632">
                  <c:v>0</c:v>
                </c:pt>
                <c:pt idx="633">
                  <c:v>2091</c:v>
                </c:pt>
                <c:pt idx="634">
                  <c:v>1510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11875</c:v>
                </c:pt>
                <c:pt idx="641">
                  <c:v>10538</c:v>
                </c:pt>
                <c:pt idx="642">
                  <c:v>10379</c:v>
                </c:pt>
                <c:pt idx="643">
                  <c:v>12183</c:v>
                </c:pt>
                <c:pt idx="644">
                  <c:v>11768</c:v>
                </c:pt>
                <c:pt idx="645">
                  <c:v>11895</c:v>
                </c:pt>
                <c:pt idx="646">
                  <c:v>10227</c:v>
                </c:pt>
                <c:pt idx="647">
                  <c:v>6708</c:v>
                </c:pt>
                <c:pt idx="648">
                  <c:v>3292</c:v>
                </c:pt>
                <c:pt idx="649">
                  <c:v>13379</c:v>
                </c:pt>
                <c:pt idx="650">
                  <c:v>12798</c:v>
                </c:pt>
                <c:pt idx="651">
                  <c:v>13272</c:v>
                </c:pt>
                <c:pt idx="652">
                  <c:v>9117</c:v>
                </c:pt>
                <c:pt idx="653">
                  <c:v>4414</c:v>
                </c:pt>
                <c:pt idx="654">
                  <c:v>3609</c:v>
                </c:pt>
                <c:pt idx="655">
                  <c:v>7018</c:v>
                </c:pt>
                <c:pt idx="656">
                  <c:v>5992</c:v>
                </c:pt>
                <c:pt idx="657">
                  <c:v>6564</c:v>
                </c:pt>
                <c:pt idx="658">
                  <c:v>12167</c:v>
                </c:pt>
                <c:pt idx="659">
                  <c:v>8198</c:v>
                </c:pt>
                <c:pt idx="660">
                  <c:v>4193</c:v>
                </c:pt>
                <c:pt idx="661">
                  <c:v>5528</c:v>
                </c:pt>
                <c:pt idx="662">
                  <c:v>10685</c:v>
                </c:pt>
                <c:pt idx="663">
                  <c:v>254</c:v>
                </c:pt>
                <c:pt idx="664">
                  <c:v>8580</c:v>
                </c:pt>
                <c:pt idx="665">
                  <c:v>8891</c:v>
                </c:pt>
                <c:pt idx="666">
                  <c:v>10725</c:v>
                </c:pt>
                <c:pt idx="667">
                  <c:v>772</c:v>
                </c:pt>
                <c:pt idx="668">
                  <c:v>3634</c:v>
                </c:pt>
                <c:pt idx="669">
                  <c:v>7443</c:v>
                </c:pt>
                <c:pt idx="670">
                  <c:v>1201</c:v>
                </c:pt>
                <c:pt idx="671">
                  <c:v>5202</c:v>
                </c:pt>
                <c:pt idx="672">
                  <c:v>4878</c:v>
                </c:pt>
                <c:pt idx="673">
                  <c:v>7379</c:v>
                </c:pt>
                <c:pt idx="674">
                  <c:v>5161</c:v>
                </c:pt>
                <c:pt idx="675">
                  <c:v>3090</c:v>
                </c:pt>
                <c:pt idx="676">
                  <c:v>6227</c:v>
                </c:pt>
                <c:pt idx="677">
                  <c:v>6424</c:v>
                </c:pt>
                <c:pt idx="678">
                  <c:v>2661</c:v>
                </c:pt>
                <c:pt idx="679">
                  <c:v>10113</c:v>
                </c:pt>
                <c:pt idx="680">
                  <c:v>8796</c:v>
                </c:pt>
                <c:pt idx="681">
                  <c:v>7399</c:v>
                </c:pt>
                <c:pt idx="682">
                  <c:v>7525</c:v>
                </c:pt>
                <c:pt idx="683">
                  <c:v>7412</c:v>
                </c:pt>
                <c:pt idx="684">
                  <c:v>8278</c:v>
                </c:pt>
                <c:pt idx="685">
                  <c:v>8314</c:v>
                </c:pt>
                <c:pt idx="686">
                  <c:v>7063</c:v>
                </c:pt>
                <c:pt idx="687">
                  <c:v>4940</c:v>
                </c:pt>
                <c:pt idx="688">
                  <c:v>8168</c:v>
                </c:pt>
                <c:pt idx="689">
                  <c:v>7726</c:v>
                </c:pt>
                <c:pt idx="690">
                  <c:v>8275</c:v>
                </c:pt>
                <c:pt idx="691">
                  <c:v>6440</c:v>
                </c:pt>
                <c:pt idx="692">
                  <c:v>7566</c:v>
                </c:pt>
                <c:pt idx="693">
                  <c:v>4747</c:v>
                </c:pt>
                <c:pt idx="694">
                  <c:v>3077</c:v>
                </c:pt>
                <c:pt idx="695">
                  <c:v>8856</c:v>
                </c:pt>
                <c:pt idx="696">
                  <c:v>10414</c:v>
                </c:pt>
                <c:pt idx="697">
                  <c:v>16520</c:v>
                </c:pt>
                <c:pt idx="698">
                  <c:v>14335</c:v>
                </c:pt>
                <c:pt idx="699">
                  <c:v>13559</c:v>
                </c:pt>
                <c:pt idx="700">
                  <c:v>12312</c:v>
                </c:pt>
                <c:pt idx="701">
                  <c:v>11677</c:v>
                </c:pt>
                <c:pt idx="702">
                  <c:v>11550</c:v>
                </c:pt>
                <c:pt idx="703">
                  <c:v>13585</c:v>
                </c:pt>
                <c:pt idx="704">
                  <c:v>14687</c:v>
                </c:pt>
                <c:pt idx="705">
                  <c:v>13072</c:v>
                </c:pt>
                <c:pt idx="706">
                  <c:v>746</c:v>
                </c:pt>
                <c:pt idx="707">
                  <c:v>8539</c:v>
                </c:pt>
                <c:pt idx="708">
                  <c:v>0</c:v>
                </c:pt>
                <c:pt idx="709">
                  <c:v>475</c:v>
                </c:pt>
                <c:pt idx="710">
                  <c:v>4496</c:v>
                </c:pt>
                <c:pt idx="711">
                  <c:v>10252</c:v>
                </c:pt>
                <c:pt idx="712">
                  <c:v>11728</c:v>
                </c:pt>
                <c:pt idx="713">
                  <c:v>4369</c:v>
                </c:pt>
                <c:pt idx="714">
                  <c:v>6132</c:v>
                </c:pt>
                <c:pt idx="715">
                  <c:v>5862</c:v>
                </c:pt>
                <c:pt idx="716">
                  <c:v>4556</c:v>
                </c:pt>
                <c:pt idx="717">
                  <c:v>5546</c:v>
                </c:pt>
                <c:pt idx="718">
                  <c:v>3689</c:v>
                </c:pt>
                <c:pt idx="719">
                  <c:v>590</c:v>
                </c:pt>
                <c:pt idx="720">
                  <c:v>5394</c:v>
                </c:pt>
                <c:pt idx="721">
                  <c:v>7753</c:v>
                </c:pt>
                <c:pt idx="722">
                  <c:v>1251</c:v>
                </c:pt>
                <c:pt idx="723">
                  <c:v>9261</c:v>
                </c:pt>
                <c:pt idx="724">
                  <c:v>9648</c:v>
                </c:pt>
                <c:pt idx="725">
                  <c:v>10429</c:v>
                </c:pt>
                <c:pt idx="726">
                  <c:v>13658</c:v>
                </c:pt>
                <c:pt idx="727">
                  <c:v>9524</c:v>
                </c:pt>
                <c:pt idx="728">
                  <c:v>7937</c:v>
                </c:pt>
                <c:pt idx="729">
                  <c:v>3672</c:v>
                </c:pt>
                <c:pt idx="730">
                  <c:v>10378</c:v>
                </c:pt>
                <c:pt idx="731">
                  <c:v>9487</c:v>
                </c:pt>
                <c:pt idx="732">
                  <c:v>9129</c:v>
                </c:pt>
                <c:pt idx="733">
                  <c:v>17</c:v>
                </c:pt>
                <c:pt idx="734">
                  <c:v>10122</c:v>
                </c:pt>
                <c:pt idx="735">
                  <c:v>10255</c:v>
                </c:pt>
                <c:pt idx="736">
                  <c:v>10096</c:v>
                </c:pt>
                <c:pt idx="737">
                  <c:v>12727</c:v>
                </c:pt>
                <c:pt idx="738">
                  <c:v>12375</c:v>
                </c:pt>
                <c:pt idx="739">
                  <c:v>9603</c:v>
                </c:pt>
                <c:pt idx="740">
                  <c:v>13175</c:v>
                </c:pt>
                <c:pt idx="741">
                  <c:v>22770</c:v>
                </c:pt>
                <c:pt idx="742">
                  <c:v>17298</c:v>
                </c:pt>
                <c:pt idx="743">
                  <c:v>10218</c:v>
                </c:pt>
                <c:pt idx="744">
                  <c:v>10299</c:v>
                </c:pt>
                <c:pt idx="745">
                  <c:v>10201</c:v>
                </c:pt>
                <c:pt idx="746">
                  <c:v>3369</c:v>
                </c:pt>
                <c:pt idx="747">
                  <c:v>3276</c:v>
                </c:pt>
                <c:pt idx="748">
                  <c:v>5232</c:v>
                </c:pt>
                <c:pt idx="749">
                  <c:v>6910</c:v>
                </c:pt>
                <c:pt idx="750">
                  <c:v>7502</c:v>
                </c:pt>
                <c:pt idx="751">
                  <c:v>2923</c:v>
                </c:pt>
                <c:pt idx="752">
                  <c:v>3800</c:v>
                </c:pt>
                <c:pt idx="753">
                  <c:v>4514</c:v>
                </c:pt>
                <c:pt idx="754">
                  <c:v>5183</c:v>
                </c:pt>
                <c:pt idx="755">
                  <c:v>7303</c:v>
                </c:pt>
                <c:pt idx="756">
                  <c:v>5275</c:v>
                </c:pt>
                <c:pt idx="757">
                  <c:v>3915</c:v>
                </c:pt>
                <c:pt idx="758">
                  <c:v>9105</c:v>
                </c:pt>
                <c:pt idx="759">
                  <c:v>768</c:v>
                </c:pt>
                <c:pt idx="760">
                  <c:v>5135</c:v>
                </c:pt>
                <c:pt idx="761">
                  <c:v>3428</c:v>
                </c:pt>
                <c:pt idx="762">
                  <c:v>7891</c:v>
                </c:pt>
                <c:pt idx="763">
                  <c:v>5267</c:v>
                </c:pt>
                <c:pt idx="764">
                  <c:v>5232</c:v>
                </c:pt>
                <c:pt idx="765">
                  <c:v>10611</c:v>
                </c:pt>
                <c:pt idx="766">
                  <c:v>3755</c:v>
                </c:pt>
                <c:pt idx="767">
                  <c:v>8237</c:v>
                </c:pt>
                <c:pt idx="768">
                  <c:v>6543</c:v>
                </c:pt>
                <c:pt idx="769">
                  <c:v>11451</c:v>
                </c:pt>
                <c:pt idx="770">
                  <c:v>6435</c:v>
                </c:pt>
                <c:pt idx="771">
                  <c:v>9108</c:v>
                </c:pt>
                <c:pt idx="772">
                  <c:v>6307</c:v>
                </c:pt>
                <c:pt idx="773">
                  <c:v>7213</c:v>
                </c:pt>
                <c:pt idx="774">
                  <c:v>0</c:v>
                </c:pt>
                <c:pt idx="775">
                  <c:v>7245</c:v>
                </c:pt>
                <c:pt idx="776">
                  <c:v>9454</c:v>
                </c:pt>
                <c:pt idx="777">
                  <c:v>8161</c:v>
                </c:pt>
                <c:pt idx="778">
                  <c:v>8614</c:v>
                </c:pt>
                <c:pt idx="779">
                  <c:v>6943</c:v>
                </c:pt>
                <c:pt idx="780">
                  <c:v>14370</c:v>
                </c:pt>
                <c:pt idx="781">
                  <c:v>12857</c:v>
                </c:pt>
                <c:pt idx="782">
                  <c:v>8232</c:v>
                </c:pt>
                <c:pt idx="783">
                  <c:v>10613</c:v>
                </c:pt>
                <c:pt idx="784">
                  <c:v>9810</c:v>
                </c:pt>
                <c:pt idx="785">
                  <c:v>2752</c:v>
                </c:pt>
                <c:pt idx="786">
                  <c:v>11596</c:v>
                </c:pt>
                <c:pt idx="787">
                  <c:v>5164</c:v>
                </c:pt>
                <c:pt idx="788">
                  <c:v>9769</c:v>
                </c:pt>
                <c:pt idx="789">
                  <c:v>12848</c:v>
                </c:pt>
                <c:pt idx="790">
                  <c:v>4249</c:v>
                </c:pt>
                <c:pt idx="791">
                  <c:v>14331</c:v>
                </c:pt>
                <c:pt idx="792">
                  <c:v>9632</c:v>
                </c:pt>
                <c:pt idx="793">
                  <c:v>1868</c:v>
                </c:pt>
                <c:pt idx="794">
                  <c:v>6083</c:v>
                </c:pt>
                <c:pt idx="795">
                  <c:v>11611</c:v>
                </c:pt>
                <c:pt idx="796">
                  <c:v>16358</c:v>
                </c:pt>
                <c:pt idx="797">
                  <c:v>4926</c:v>
                </c:pt>
                <c:pt idx="798">
                  <c:v>3121</c:v>
                </c:pt>
                <c:pt idx="799">
                  <c:v>8135</c:v>
                </c:pt>
                <c:pt idx="800">
                  <c:v>13368</c:v>
                </c:pt>
                <c:pt idx="801">
                  <c:v>7439</c:v>
                </c:pt>
                <c:pt idx="802">
                  <c:v>11045</c:v>
                </c:pt>
                <c:pt idx="803">
                  <c:v>5206</c:v>
                </c:pt>
                <c:pt idx="804">
                  <c:v>7550</c:v>
                </c:pt>
                <c:pt idx="805">
                  <c:v>4950</c:v>
                </c:pt>
                <c:pt idx="806">
                  <c:v>0</c:v>
                </c:pt>
                <c:pt idx="807">
                  <c:v>0</c:v>
                </c:pt>
                <c:pt idx="808">
                  <c:v>3421</c:v>
                </c:pt>
                <c:pt idx="809">
                  <c:v>8869</c:v>
                </c:pt>
                <c:pt idx="810">
                  <c:v>4038</c:v>
                </c:pt>
                <c:pt idx="811">
                  <c:v>0</c:v>
                </c:pt>
                <c:pt idx="812">
                  <c:v>8915</c:v>
                </c:pt>
                <c:pt idx="813">
                  <c:v>4933</c:v>
                </c:pt>
                <c:pt idx="814">
                  <c:v>0</c:v>
                </c:pt>
                <c:pt idx="815">
                  <c:v>2997</c:v>
                </c:pt>
                <c:pt idx="816">
                  <c:v>9799</c:v>
                </c:pt>
                <c:pt idx="817">
                  <c:v>3365</c:v>
                </c:pt>
                <c:pt idx="818">
                  <c:v>7336</c:v>
                </c:pt>
                <c:pt idx="819">
                  <c:v>7328</c:v>
                </c:pt>
                <c:pt idx="820">
                  <c:v>4477</c:v>
                </c:pt>
                <c:pt idx="821">
                  <c:v>4562</c:v>
                </c:pt>
                <c:pt idx="822">
                  <c:v>9837</c:v>
                </c:pt>
                <c:pt idx="823">
                  <c:v>6781</c:v>
                </c:pt>
                <c:pt idx="824">
                  <c:v>6047</c:v>
                </c:pt>
                <c:pt idx="825">
                  <c:v>5832</c:v>
                </c:pt>
                <c:pt idx="826">
                  <c:v>6339</c:v>
                </c:pt>
                <c:pt idx="827">
                  <c:v>6116</c:v>
                </c:pt>
                <c:pt idx="828">
                  <c:v>5510</c:v>
                </c:pt>
                <c:pt idx="829">
                  <c:v>7706</c:v>
                </c:pt>
                <c:pt idx="830">
                  <c:v>6277</c:v>
                </c:pt>
                <c:pt idx="831">
                  <c:v>0</c:v>
                </c:pt>
                <c:pt idx="832">
                  <c:v>2487</c:v>
                </c:pt>
                <c:pt idx="833">
                  <c:v>0</c:v>
                </c:pt>
                <c:pt idx="834">
                  <c:v>9</c:v>
                </c:pt>
                <c:pt idx="835">
                  <c:v>0</c:v>
                </c:pt>
                <c:pt idx="836">
                  <c:v>0</c:v>
                </c:pt>
                <c:pt idx="837">
                  <c:v>4697</c:v>
                </c:pt>
                <c:pt idx="838">
                  <c:v>1967</c:v>
                </c:pt>
                <c:pt idx="839">
                  <c:v>10199</c:v>
                </c:pt>
                <c:pt idx="840">
                  <c:v>5454</c:v>
                </c:pt>
                <c:pt idx="841">
                  <c:v>12912</c:v>
                </c:pt>
                <c:pt idx="842">
                  <c:v>12109</c:v>
                </c:pt>
                <c:pt idx="843">
                  <c:v>10147</c:v>
                </c:pt>
                <c:pt idx="844">
                  <c:v>10524</c:v>
                </c:pt>
                <c:pt idx="845">
                  <c:v>5908</c:v>
                </c:pt>
                <c:pt idx="846">
                  <c:v>6815</c:v>
                </c:pt>
                <c:pt idx="847">
                  <c:v>4188</c:v>
                </c:pt>
                <c:pt idx="848">
                  <c:v>12342</c:v>
                </c:pt>
                <c:pt idx="849">
                  <c:v>15448</c:v>
                </c:pt>
                <c:pt idx="850">
                  <c:v>6722</c:v>
                </c:pt>
                <c:pt idx="851">
                  <c:v>3587</c:v>
                </c:pt>
                <c:pt idx="852">
                  <c:v>14172</c:v>
                </c:pt>
                <c:pt idx="853">
                  <c:v>5600</c:v>
                </c:pt>
                <c:pt idx="854">
                  <c:v>13041</c:v>
                </c:pt>
                <c:pt idx="855">
                  <c:v>14510</c:v>
                </c:pt>
                <c:pt idx="856">
                  <c:v>0</c:v>
                </c:pt>
                <c:pt idx="857">
                  <c:v>15010</c:v>
                </c:pt>
                <c:pt idx="858">
                  <c:v>11459</c:v>
                </c:pt>
                <c:pt idx="859">
                  <c:v>0</c:v>
                </c:pt>
                <c:pt idx="860">
                  <c:v>11317</c:v>
                </c:pt>
                <c:pt idx="861">
                  <c:v>12390</c:v>
                </c:pt>
                <c:pt idx="862">
                  <c:v>10052</c:v>
                </c:pt>
                <c:pt idx="863">
                  <c:v>10288</c:v>
                </c:pt>
                <c:pt idx="864">
                  <c:v>10988</c:v>
                </c:pt>
                <c:pt idx="865">
                  <c:v>8564</c:v>
                </c:pt>
                <c:pt idx="866">
                  <c:v>12461</c:v>
                </c:pt>
                <c:pt idx="867">
                  <c:v>12827</c:v>
                </c:pt>
                <c:pt idx="868">
                  <c:v>10677</c:v>
                </c:pt>
                <c:pt idx="869">
                  <c:v>13566</c:v>
                </c:pt>
                <c:pt idx="870">
                  <c:v>14433</c:v>
                </c:pt>
                <c:pt idx="871">
                  <c:v>9572</c:v>
                </c:pt>
                <c:pt idx="872">
                  <c:v>3789</c:v>
                </c:pt>
                <c:pt idx="873">
                  <c:v>18060</c:v>
                </c:pt>
                <c:pt idx="874">
                  <c:v>1170</c:v>
                </c:pt>
                <c:pt idx="875">
                  <c:v>1969</c:v>
                </c:pt>
                <c:pt idx="876">
                  <c:v>15484</c:v>
                </c:pt>
                <c:pt idx="877">
                  <c:v>14581</c:v>
                </c:pt>
                <c:pt idx="878">
                  <c:v>14990</c:v>
                </c:pt>
                <c:pt idx="879">
                  <c:v>13953</c:v>
                </c:pt>
                <c:pt idx="880">
                  <c:v>19769</c:v>
                </c:pt>
                <c:pt idx="881">
                  <c:v>22026</c:v>
                </c:pt>
                <c:pt idx="882">
                  <c:v>12465</c:v>
                </c:pt>
                <c:pt idx="883">
                  <c:v>14810</c:v>
                </c:pt>
                <c:pt idx="884">
                  <c:v>12209</c:v>
                </c:pt>
                <c:pt idx="885">
                  <c:v>4998</c:v>
                </c:pt>
                <c:pt idx="886">
                  <c:v>9033</c:v>
                </c:pt>
                <c:pt idx="887">
                  <c:v>7626</c:v>
                </c:pt>
                <c:pt idx="888">
                  <c:v>11419</c:v>
                </c:pt>
                <c:pt idx="889">
                  <c:v>6064</c:v>
                </c:pt>
                <c:pt idx="890">
                  <c:v>8712</c:v>
                </c:pt>
                <c:pt idx="891">
                  <c:v>7875</c:v>
                </c:pt>
                <c:pt idx="892">
                  <c:v>8567</c:v>
                </c:pt>
                <c:pt idx="893">
                  <c:v>7045</c:v>
                </c:pt>
                <c:pt idx="894">
                  <c:v>4468</c:v>
                </c:pt>
                <c:pt idx="895">
                  <c:v>2943</c:v>
                </c:pt>
                <c:pt idx="896">
                  <c:v>8382</c:v>
                </c:pt>
                <c:pt idx="897">
                  <c:v>6582</c:v>
                </c:pt>
                <c:pt idx="898">
                  <c:v>9143</c:v>
                </c:pt>
                <c:pt idx="899">
                  <c:v>4561</c:v>
                </c:pt>
                <c:pt idx="900">
                  <c:v>5014</c:v>
                </c:pt>
                <c:pt idx="901">
                  <c:v>4512</c:v>
                </c:pt>
                <c:pt idx="902">
                  <c:v>8469</c:v>
                </c:pt>
                <c:pt idx="903">
                  <c:v>12015</c:v>
                </c:pt>
                <c:pt idx="904">
                  <c:v>3588</c:v>
                </c:pt>
                <c:pt idx="905">
                  <c:v>12427</c:v>
                </c:pt>
                <c:pt idx="906">
                  <c:v>5843</c:v>
                </c:pt>
                <c:pt idx="907">
                  <c:v>6117</c:v>
                </c:pt>
                <c:pt idx="908">
                  <c:v>9217</c:v>
                </c:pt>
                <c:pt idx="909">
                  <c:v>9877</c:v>
                </c:pt>
                <c:pt idx="910">
                  <c:v>8240</c:v>
                </c:pt>
                <c:pt idx="911">
                  <c:v>8701</c:v>
                </c:pt>
                <c:pt idx="912">
                  <c:v>2564</c:v>
                </c:pt>
                <c:pt idx="913">
                  <c:v>1619</c:v>
                </c:pt>
                <c:pt idx="914">
                  <c:v>1831</c:v>
                </c:pt>
                <c:pt idx="915">
                  <c:v>2421</c:v>
                </c:pt>
                <c:pt idx="916">
                  <c:v>2283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23186</c:v>
                </c:pt>
                <c:pt idx="924">
                  <c:v>10930</c:v>
                </c:pt>
                <c:pt idx="925">
                  <c:v>4790</c:v>
                </c:pt>
                <c:pt idx="926">
                  <c:v>10818</c:v>
                </c:pt>
                <c:pt idx="927">
                  <c:v>18193</c:v>
                </c:pt>
                <c:pt idx="928">
                  <c:v>14055</c:v>
                </c:pt>
                <c:pt idx="929">
                  <c:v>21727</c:v>
                </c:pt>
                <c:pt idx="930">
                  <c:v>12332</c:v>
                </c:pt>
                <c:pt idx="931">
                  <c:v>10686</c:v>
                </c:pt>
                <c:pt idx="932">
                  <c:v>20226</c:v>
                </c:pt>
                <c:pt idx="933">
                  <c:v>10733</c:v>
                </c:pt>
                <c:pt idx="934">
                  <c:v>21420</c:v>
                </c:pt>
                <c:pt idx="935">
                  <c:v>8064</c:v>
                </c:pt>
              </c:numCache>
            </c:numRef>
          </c:xVal>
          <c:yVal>
            <c:numRef>
              <c:f>'3'!$X$2:$X$937</c:f>
              <c:numCache>
                <c:formatCode>General</c:formatCode>
                <c:ptCount val="936"/>
                <c:pt idx="0">
                  <c:v>1797</c:v>
                </c:pt>
                <c:pt idx="1">
                  <c:v>1776</c:v>
                </c:pt>
                <c:pt idx="2">
                  <c:v>1745</c:v>
                </c:pt>
                <c:pt idx="3">
                  <c:v>1863</c:v>
                </c:pt>
                <c:pt idx="4">
                  <c:v>1728</c:v>
                </c:pt>
                <c:pt idx="5">
                  <c:v>1921</c:v>
                </c:pt>
                <c:pt idx="6">
                  <c:v>2035</c:v>
                </c:pt>
                <c:pt idx="7">
                  <c:v>1786</c:v>
                </c:pt>
                <c:pt idx="8">
                  <c:v>1775</c:v>
                </c:pt>
                <c:pt idx="9">
                  <c:v>1827</c:v>
                </c:pt>
                <c:pt idx="10">
                  <c:v>1949</c:v>
                </c:pt>
                <c:pt idx="11">
                  <c:v>1788</c:v>
                </c:pt>
                <c:pt idx="12">
                  <c:v>2013</c:v>
                </c:pt>
                <c:pt idx="13">
                  <c:v>1970</c:v>
                </c:pt>
                <c:pt idx="14">
                  <c:v>2159</c:v>
                </c:pt>
                <c:pt idx="15">
                  <c:v>1898</c:v>
                </c:pt>
                <c:pt idx="16">
                  <c:v>1837</c:v>
                </c:pt>
                <c:pt idx="17">
                  <c:v>1947</c:v>
                </c:pt>
                <c:pt idx="18">
                  <c:v>1411</c:v>
                </c:pt>
                <c:pt idx="19">
                  <c:v>1572</c:v>
                </c:pt>
                <c:pt idx="20">
                  <c:v>1344</c:v>
                </c:pt>
                <c:pt idx="21">
                  <c:v>1463</c:v>
                </c:pt>
                <c:pt idx="22">
                  <c:v>1554</c:v>
                </c:pt>
                <c:pt idx="23">
                  <c:v>1604</c:v>
                </c:pt>
                <c:pt idx="24">
                  <c:v>1435</c:v>
                </c:pt>
                <c:pt idx="25">
                  <c:v>1446</c:v>
                </c:pt>
                <c:pt idx="26">
                  <c:v>1467</c:v>
                </c:pt>
                <c:pt idx="27">
                  <c:v>1470</c:v>
                </c:pt>
                <c:pt idx="28">
                  <c:v>1562</c:v>
                </c:pt>
                <c:pt idx="29">
                  <c:v>1617</c:v>
                </c:pt>
                <c:pt idx="30">
                  <c:v>1492</c:v>
                </c:pt>
                <c:pt idx="31">
                  <c:v>1402</c:v>
                </c:pt>
                <c:pt idx="32">
                  <c:v>1670</c:v>
                </c:pt>
                <c:pt idx="33">
                  <c:v>1401</c:v>
                </c:pt>
                <c:pt idx="34">
                  <c:v>1404</c:v>
                </c:pt>
                <c:pt idx="35">
                  <c:v>1655</c:v>
                </c:pt>
                <c:pt idx="36">
                  <c:v>2902</c:v>
                </c:pt>
                <c:pt idx="37">
                  <c:v>3226</c:v>
                </c:pt>
                <c:pt idx="38">
                  <c:v>2750</c:v>
                </c:pt>
                <c:pt idx="39">
                  <c:v>3493</c:v>
                </c:pt>
                <c:pt idx="40">
                  <c:v>3011</c:v>
                </c:pt>
                <c:pt idx="41">
                  <c:v>2806</c:v>
                </c:pt>
                <c:pt idx="42">
                  <c:v>3300</c:v>
                </c:pt>
                <c:pt idx="43">
                  <c:v>2430</c:v>
                </c:pt>
                <c:pt idx="44">
                  <c:v>2140</c:v>
                </c:pt>
                <c:pt idx="45">
                  <c:v>2344</c:v>
                </c:pt>
                <c:pt idx="46">
                  <c:v>2677</c:v>
                </c:pt>
                <c:pt idx="47">
                  <c:v>2413</c:v>
                </c:pt>
                <c:pt idx="48">
                  <c:v>2497</c:v>
                </c:pt>
                <c:pt idx="49">
                  <c:v>3123</c:v>
                </c:pt>
                <c:pt idx="50">
                  <c:v>2489</c:v>
                </c:pt>
                <c:pt idx="51">
                  <c:v>3108</c:v>
                </c:pt>
                <c:pt idx="52">
                  <c:v>2498</c:v>
                </c:pt>
                <c:pt idx="53">
                  <c:v>3846</c:v>
                </c:pt>
                <c:pt idx="54">
                  <c:v>1860</c:v>
                </c:pt>
                <c:pt idx="55">
                  <c:v>2130</c:v>
                </c:pt>
                <c:pt idx="56">
                  <c:v>1725</c:v>
                </c:pt>
                <c:pt idx="57">
                  <c:v>1657</c:v>
                </c:pt>
                <c:pt idx="58">
                  <c:v>1793</c:v>
                </c:pt>
                <c:pt idx="59">
                  <c:v>1814</c:v>
                </c:pt>
                <c:pt idx="60">
                  <c:v>1366</c:v>
                </c:pt>
                <c:pt idx="61">
                  <c:v>1349</c:v>
                </c:pt>
                <c:pt idx="62">
                  <c:v>2062</c:v>
                </c:pt>
                <c:pt idx="63">
                  <c:v>1827</c:v>
                </c:pt>
                <c:pt idx="64">
                  <c:v>1645</c:v>
                </c:pt>
                <c:pt idx="65">
                  <c:v>1347</c:v>
                </c:pt>
                <c:pt idx="66">
                  <c:v>1347</c:v>
                </c:pt>
                <c:pt idx="67">
                  <c:v>1347</c:v>
                </c:pt>
                <c:pt idx="68">
                  <c:v>1348</c:v>
                </c:pt>
                <c:pt idx="69">
                  <c:v>1992</c:v>
                </c:pt>
                <c:pt idx="70">
                  <c:v>1856</c:v>
                </c:pt>
                <c:pt idx="71">
                  <c:v>1763</c:v>
                </c:pt>
                <c:pt idx="72">
                  <c:v>2151</c:v>
                </c:pt>
                <c:pt idx="73">
                  <c:v>2383</c:v>
                </c:pt>
                <c:pt idx="74">
                  <c:v>2221</c:v>
                </c:pt>
                <c:pt idx="75">
                  <c:v>2064</c:v>
                </c:pt>
                <c:pt idx="76">
                  <c:v>2063</c:v>
                </c:pt>
                <c:pt idx="77">
                  <c:v>2111</c:v>
                </c:pt>
                <c:pt idx="78">
                  <c:v>2063</c:v>
                </c:pt>
                <c:pt idx="79">
                  <c:v>2063</c:v>
                </c:pt>
                <c:pt idx="80">
                  <c:v>2064</c:v>
                </c:pt>
                <c:pt idx="81">
                  <c:v>2093</c:v>
                </c:pt>
                <c:pt idx="82">
                  <c:v>2499</c:v>
                </c:pt>
                <c:pt idx="83">
                  <c:v>2324</c:v>
                </c:pt>
                <c:pt idx="84">
                  <c:v>2100</c:v>
                </c:pt>
                <c:pt idx="85">
                  <c:v>2638</c:v>
                </c:pt>
                <c:pt idx="86">
                  <c:v>2063</c:v>
                </c:pt>
                <c:pt idx="87">
                  <c:v>2351</c:v>
                </c:pt>
                <c:pt idx="88">
                  <c:v>2063</c:v>
                </c:pt>
                <c:pt idx="89">
                  <c:v>2064</c:v>
                </c:pt>
                <c:pt idx="90">
                  <c:v>2601</c:v>
                </c:pt>
                <c:pt idx="91">
                  <c:v>2312</c:v>
                </c:pt>
                <c:pt idx="92">
                  <c:v>2525</c:v>
                </c:pt>
                <c:pt idx="93">
                  <c:v>2177</c:v>
                </c:pt>
                <c:pt idx="94">
                  <c:v>2782</c:v>
                </c:pt>
                <c:pt idx="95">
                  <c:v>2770</c:v>
                </c:pt>
                <c:pt idx="96">
                  <c:v>2489</c:v>
                </c:pt>
                <c:pt idx="97">
                  <c:v>2897</c:v>
                </c:pt>
                <c:pt idx="98">
                  <c:v>3158</c:v>
                </c:pt>
                <c:pt idx="99">
                  <c:v>2638</c:v>
                </c:pt>
                <c:pt idx="100">
                  <c:v>2069</c:v>
                </c:pt>
                <c:pt idx="101">
                  <c:v>2529</c:v>
                </c:pt>
                <c:pt idx="102">
                  <c:v>2470</c:v>
                </c:pt>
                <c:pt idx="103">
                  <c:v>2793</c:v>
                </c:pt>
                <c:pt idx="104">
                  <c:v>2463</c:v>
                </c:pt>
                <c:pt idx="105">
                  <c:v>2296</c:v>
                </c:pt>
                <c:pt idx="106">
                  <c:v>2611</c:v>
                </c:pt>
                <c:pt idx="107">
                  <c:v>2732</c:v>
                </c:pt>
                <c:pt idx="108">
                  <c:v>1521</c:v>
                </c:pt>
                <c:pt idx="109">
                  <c:v>1431</c:v>
                </c:pt>
                <c:pt idx="110">
                  <c:v>1444</c:v>
                </c:pt>
                <c:pt idx="111">
                  <c:v>1373</c:v>
                </c:pt>
                <c:pt idx="112">
                  <c:v>1214</c:v>
                </c:pt>
                <c:pt idx="113">
                  <c:v>1419</c:v>
                </c:pt>
                <c:pt idx="114">
                  <c:v>1356</c:v>
                </c:pt>
                <c:pt idx="115">
                  <c:v>1667</c:v>
                </c:pt>
                <c:pt idx="116">
                  <c:v>1370</c:v>
                </c:pt>
                <c:pt idx="117">
                  <c:v>1399</c:v>
                </c:pt>
                <c:pt idx="118">
                  <c:v>1916</c:v>
                </c:pt>
                <c:pt idx="119">
                  <c:v>1401</c:v>
                </c:pt>
                <c:pt idx="120">
                  <c:v>1576</c:v>
                </c:pt>
                <c:pt idx="121">
                  <c:v>1595</c:v>
                </c:pt>
                <c:pt idx="122">
                  <c:v>1593</c:v>
                </c:pt>
                <c:pt idx="123">
                  <c:v>1649</c:v>
                </c:pt>
                <c:pt idx="124">
                  <c:v>1692</c:v>
                </c:pt>
                <c:pt idx="125">
                  <c:v>1506</c:v>
                </c:pt>
                <c:pt idx="126">
                  <c:v>2003</c:v>
                </c:pt>
                <c:pt idx="127">
                  <c:v>1696</c:v>
                </c:pt>
                <c:pt idx="128">
                  <c:v>1801</c:v>
                </c:pt>
                <c:pt idx="129">
                  <c:v>1724</c:v>
                </c:pt>
                <c:pt idx="130">
                  <c:v>1852</c:v>
                </c:pt>
                <c:pt idx="131">
                  <c:v>1905</c:v>
                </c:pt>
                <c:pt idx="132">
                  <c:v>1811</c:v>
                </c:pt>
                <c:pt idx="133">
                  <c:v>1922</c:v>
                </c:pt>
                <c:pt idx="134">
                  <c:v>1610</c:v>
                </c:pt>
                <c:pt idx="135">
                  <c:v>1851</c:v>
                </c:pt>
                <c:pt idx="136">
                  <c:v>1804</c:v>
                </c:pt>
                <c:pt idx="137">
                  <c:v>1725</c:v>
                </c:pt>
                <c:pt idx="138">
                  <c:v>1654</c:v>
                </c:pt>
                <c:pt idx="139">
                  <c:v>1632</c:v>
                </c:pt>
                <c:pt idx="140">
                  <c:v>1481</c:v>
                </c:pt>
                <c:pt idx="141">
                  <c:v>1473</c:v>
                </c:pt>
                <c:pt idx="142">
                  <c:v>1410</c:v>
                </c:pt>
                <c:pt idx="143">
                  <c:v>1779</c:v>
                </c:pt>
                <c:pt idx="144">
                  <c:v>2038</c:v>
                </c:pt>
                <c:pt idx="145">
                  <c:v>2010</c:v>
                </c:pt>
                <c:pt idx="146">
                  <c:v>2133</c:v>
                </c:pt>
                <c:pt idx="147">
                  <c:v>2670</c:v>
                </c:pt>
                <c:pt idx="148">
                  <c:v>1882</c:v>
                </c:pt>
                <c:pt idx="149">
                  <c:v>1944</c:v>
                </c:pt>
                <c:pt idx="150">
                  <c:v>2346</c:v>
                </c:pt>
                <c:pt idx="151">
                  <c:v>2198</c:v>
                </c:pt>
                <c:pt idx="152">
                  <c:v>2048</c:v>
                </c:pt>
                <c:pt idx="153">
                  <c:v>1946</c:v>
                </c:pt>
                <c:pt idx="154">
                  <c:v>2629</c:v>
                </c:pt>
                <c:pt idx="155">
                  <c:v>2187</c:v>
                </c:pt>
                <c:pt idx="156">
                  <c:v>2095</c:v>
                </c:pt>
                <c:pt idx="157">
                  <c:v>1861</c:v>
                </c:pt>
                <c:pt idx="158">
                  <c:v>2194</c:v>
                </c:pt>
                <c:pt idx="159">
                  <c:v>1854</c:v>
                </c:pt>
                <c:pt idx="160">
                  <c:v>403</c:v>
                </c:pt>
                <c:pt idx="161">
                  <c:v>2004</c:v>
                </c:pt>
                <c:pt idx="162">
                  <c:v>1893</c:v>
                </c:pt>
                <c:pt idx="163">
                  <c:v>2063</c:v>
                </c:pt>
                <c:pt idx="164">
                  <c:v>2148</c:v>
                </c:pt>
                <c:pt idx="165">
                  <c:v>1529</c:v>
                </c:pt>
                <c:pt idx="166">
                  <c:v>1890</c:v>
                </c:pt>
                <c:pt idx="167">
                  <c:v>1956</c:v>
                </c:pt>
                <c:pt idx="168">
                  <c:v>2094</c:v>
                </c:pt>
                <c:pt idx="169">
                  <c:v>1970</c:v>
                </c:pt>
                <c:pt idx="170">
                  <c:v>2241</c:v>
                </c:pt>
                <c:pt idx="171">
                  <c:v>2021</c:v>
                </c:pt>
                <c:pt idx="172">
                  <c:v>1898</c:v>
                </c:pt>
                <c:pt idx="173">
                  <c:v>1907</c:v>
                </c:pt>
                <c:pt idx="174">
                  <c:v>1882</c:v>
                </c:pt>
                <c:pt idx="175">
                  <c:v>1966</c:v>
                </c:pt>
                <c:pt idx="176">
                  <c:v>1835</c:v>
                </c:pt>
                <c:pt idx="177">
                  <c:v>1780</c:v>
                </c:pt>
                <c:pt idx="178">
                  <c:v>1830</c:v>
                </c:pt>
                <c:pt idx="179">
                  <c:v>2093</c:v>
                </c:pt>
                <c:pt idx="180">
                  <c:v>2065</c:v>
                </c:pt>
                <c:pt idx="181">
                  <c:v>1908</c:v>
                </c:pt>
                <c:pt idx="182">
                  <c:v>1908</c:v>
                </c:pt>
                <c:pt idx="183">
                  <c:v>1964</c:v>
                </c:pt>
                <c:pt idx="184">
                  <c:v>2014</c:v>
                </c:pt>
                <c:pt idx="185">
                  <c:v>1985</c:v>
                </c:pt>
                <c:pt idx="186">
                  <c:v>1867</c:v>
                </c:pt>
                <c:pt idx="187">
                  <c:v>2124</c:v>
                </c:pt>
                <c:pt idx="188">
                  <c:v>1669</c:v>
                </c:pt>
                <c:pt idx="189">
                  <c:v>1995</c:v>
                </c:pt>
                <c:pt idx="190">
                  <c:v>1921</c:v>
                </c:pt>
                <c:pt idx="191">
                  <c:v>2010</c:v>
                </c:pt>
                <c:pt idx="192">
                  <c:v>2057</c:v>
                </c:pt>
                <c:pt idx="193">
                  <c:v>2095</c:v>
                </c:pt>
                <c:pt idx="194">
                  <c:v>1972</c:v>
                </c:pt>
                <c:pt idx="195">
                  <c:v>2044</c:v>
                </c:pt>
                <c:pt idx="196">
                  <c:v>1946</c:v>
                </c:pt>
                <c:pt idx="197">
                  <c:v>1495</c:v>
                </c:pt>
                <c:pt idx="198">
                  <c:v>1433</c:v>
                </c:pt>
                <c:pt idx="199">
                  <c:v>1468</c:v>
                </c:pt>
                <c:pt idx="200">
                  <c:v>1625</c:v>
                </c:pt>
                <c:pt idx="201">
                  <c:v>1529</c:v>
                </c:pt>
                <c:pt idx="202">
                  <c:v>1584</c:v>
                </c:pt>
                <c:pt idx="203">
                  <c:v>1638</c:v>
                </c:pt>
                <c:pt idx="204">
                  <c:v>1554</c:v>
                </c:pt>
                <c:pt idx="205">
                  <c:v>1397</c:v>
                </c:pt>
                <c:pt idx="206">
                  <c:v>1481</c:v>
                </c:pt>
                <c:pt idx="207">
                  <c:v>1638</c:v>
                </c:pt>
                <c:pt idx="208">
                  <c:v>1655</c:v>
                </c:pt>
                <c:pt idx="209">
                  <c:v>1570</c:v>
                </c:pt>
                <c:pt idx="210">
                  <c:v>1551</c:v>
                </c:pt>
                <c:pt idx="211">
                  <c:v>1377</c:v>
                </c:pt>
                <c:pt idx="212">
                  <c:v>1407</c:v>
                </c:pt>
                <c:pt idx="213">
                  <c:v>1545</c:v>
                </c:pt>
                <c:pt idx="214">
                  <c:v>1650</c:v>
                </c:pt>
                <c:pt idx="215">
                  <c:v>1981</c:v>
                </c:pt>
                <c:pt idx="216">
                  <c:v>2011</c:v>
                </c:pt>
                <c:pt idx="217">
                  <c:v>2951</c:v>
                </c:pt>
                <c:pt idx="218">
                  <c:v>3051</c:v>
                </c:pt>
                <c:pt idx="219">
                  <c:v>1990</c:v>
                </c:pt>
                <c:pt idx="220">
                  <c:v>1995</c:v>
                </c:pt>
                <c:pt idx="221">
                  <c:v>1980</c:v>
                </c:pt>
                <c:pt idx="222">
                  <c:v>1980</c:v>
                </c:pt>
                <c:pt idx="223">
                  <c:v>1980</c:v>
                </c:pt>
                <c:pt idx="224">
                  <c:v>1980</c:v>
                </c:pt>
                <c:pt idx="225">
                  <c:v>1980</c:v>
                </c:pt>
                <c:pt idx="226">
                  <c:v>1980</c:v>
                </c:pt>
                <c:pt idx="227">
                  <c:v>1980</c:v>
                </c:pt>
                <c:pt idx="228">
                  <c:v>1980</c:v>
                </c:pt>
                <c:pt idx="229">
                  <c:v>1980</c:v>
                </c:pt>
                <c:pt idx="230">
                  <c:v>1980</c:v>
                </c:pt>
                <c:pt idx="231">
                  <c:v>1980</c:v>
                </c:pt>
                <c:pt idx="232">
                  <c:v>1980</c:v>
                </c:pt>
                <c:pt idx="233">
                  <c:v>2306</c:v>
                </c:pt>
                <c:pt idx="234">
                  <c:v>1776</c:v>
                </c:pt>
                <c:pt idx="235">
                  <c:v>1527</c:v>
                </c:pt>
                <c:pt idx="236">
                  <c:v>2135</c:v>
                </c:pt>
                <c:pt idx="237">
                  <c:v>2302</c:v>
                </c:pt>
                <c:pt idx="238">
                  <c:v>1985</c:v>
                </c:pt>
                <c:pt idx="239">
                  <c:v>1884</c:v>
                </c:pt>
                <c:pt idx="240">
                  <c:v>1464</c:v>
                </c:pt>
                <c:pt idx="241">
                  <c:v>1632</c:v>
                </c:pt>
                <c:pt idx="242">
                  <c:v>2200</c:v>
                </c:pt>
                <c:pt idx="243">
                  <c:v>2220</c:v>
                </c:pt>
                <c:pt idx="244">
                  <c:v>1792</c:v>
                </c:pt>
                <c:pt idx="245">
                  <c:v>1886</c:v>
                </c:pt>
                <c:pt idx="246">
                  <c:v>1945</c:v>
                </c:pt>
                <c:pt idx="247">
                  <c:v>1880</c:v>
                </c:pt>
                <c:pt idx="248">
                  <c:v>2314</c:v>
                </c:pt>
                <c:pt idx="249">
                  <c:v>2236</c:v>
                </c:pt>
                <c:pt idx="250">
                  <c:v>2324</c:v>
                </c:pt>
                <c:pt idx="251">
                  <c:v>2367</c:v>
                </c:pt>
                <c:pt idx="252">
                  <c:v>2175</c:v>
                </c:pt>
                <c:pt idx="253">
                  <c:v>2092</c:v>
                </c:pt>
                <c:pt idx="254">
                  <c:v>3092</c:v>
                </c:pt>
                <c:pt idx="255">
                  <c:v>2998</c:v>
                </c:pt>
                <c:pt idx="256">
                  <c:v>3066</c:v>
                </c:pt>
                <c:pt idx="257">
                  <c:v>3073</c:v>
                </c:pt>
                <c:pt idx="258">
                  <c:v>2572</c:v>
                </c:pt>
                <c:pt idx="259">
                  <c:v>3274</c:v>
                </c:pt>
                <c:pt idx="260">
                  <c:v>3015</c:v>
                </c:pt>
                <c:pt idx="261">
                  <c:v>3083</c:v>
                </c:pt>
                <c:pt idx="262">
                  <c:v>3069</c:v>
                </c:pt>
                <c:pt idx="263">
                  <c:v>3544</c:v>
                </c:pt>
                <c:pt idx="264">
                  <c:v>3306</c:v>
                </c:pt>
                <c:pt idx="265">
                  <c:v>2885</c:v>
                </c:pt>
                <c:pt idx="266">
                  <c:v>3288</c:v>
                </c:pt>
                <c:pt idx="267">
                  <c:v>2929</c:v>
                </c:pt>
                <c:pt idx="268">
                  <c:v>3074</c:v>
                </c:pt>
                <c:pt idx="269">
                  <c:v>2969</c:v>
                </c:pt>
                <c:pt idx="270">
                  <c:v>2979</c:v>
                </c:pt>
                <c:pt idx="271">
                  <c:v>3283</c:v>
                </c:pt>
                <c:pt idx="272">
                  <c:v>2095</c:v>
                </c:pt>
                <c:pt idx="273">
                  <c:v>2194</c:v>
                </c:pt>
                <c:pt idx="274">
                  <c:v>2496</c:v>
                </c:pt>
                <c:pt idx="275">
                  <c:v>2180</c:v>
                </c:pt>
                <c:pt idx="276">
                  <c:v>1933</c:v>
                </c:pt>
                <c:pt idx="277">
                  <c:v>2248</c:v>
                </c:pt>
                <c:pt idx="278">
                  <c:v>1954</c:v>
                </c:pt>
                <c:pt idx="279">
                  <c:v>1974</c:v>
                </c:pt>
                <c:pt idx="280">
                  <c:v>2150</c:v>
                </c:pt>
                <c:pt idx="281">
                  <c:v>2432</c:v>
                </c:pt>
                <c:pt idx="282">
                  <c:v>2149</c:v>
                </c:pt>
                <c:pt idx="283">
                  <c:v>2247</c:v>
                </c:pt>
                <c:pt idx="284">
                  <c:v>2070</c:v>
                </c:pt>
                <c:pt idx="285">
                  <c:v>2291</c:v>
                </c:pt>
                <c:pt idx="286">
                  <c:v>2361</c:v>
                </c:pt>
                <c:pt idx="287">
                  <c:v>2203</c:v>
                </c:pt>
                <c:pt idx="288">
                  <c:v>2196</c:v>
                </c:pt>
                <c:pt idx="289">
                  <c:v>2363</c:v>
                </c:pt>
                <c:pt idx="290">
                  <c:v>1722</c:v>
                </c:pt>
                <c:pt idx="291">
                  <c:v>1922</c:v>
                </c:pt>
                <c:pt idx="292">
                  <c:v>2121</c:v>
                </c:pt>
                <c:pt idx="293">
                  <c:v>1997</c:v>
                </c:pt>
                <c:pt idx="294">
                  <c:v>2117</c:v>
                </c:pt>
                <c:pt idx="295">
                  <c:v>2116</c:v>
                </c:pt>
                <c:pt idx="296">
                  <c:v>1876</c:v>
                </c:pt>
                <c:pt idx="297">
                  <c:v>1788</c:v>
                </c:pt>
                <c:pt idx="298">
                  <c:v>2486</c:v>
                </c:pt>
                <c:pt idx="299">
                  <c:v>2094</c:v>
                </c:pt>
                <c:pt idx="300">
                  <c:v>2085</c:v>
                </c:pt>
                <c:pt idx="301">
                  <c:v>2173</c:v>
                </c:pt>
                <c:pt idx="302">
                  <c:v>2225</c:v>
                </c:pt>
                <c:pt idx="303">
                  <c:v>2223</c:v>
                </c:pt>
                <c:pt idx="304">
                  <c:v>2098</c:v>
                </c:pt>
                <c:pt idx="305">
                  <c:v>2185</c:v>
                </c:pt>
                <c:pt idx="306">
                  <c:v>1918</c:v>
                </c:pt>
                <c:pt idx="307">
                  <c:v>2105</c:v>
                </c:pt>
                <c:pt idx="308">
                  <c:v>2898</c:v>
                </c:pt>
                <c:pt idx="309">
                  <c:v>2984</c:v>
                </c:pt>
                <c:pt idx="310">
                  <c:v>2896</c:v>
                </c:pt>
                <c:pt idx="311">
                  <c:v>3328</c:v>
                </c:pt>
                <c:pt idx="312">
                  <c:v>3394</c:v>
                </c:pt>
                <c:pt idx="313">
                  <c:v>3013</c:v>
                </c:pt>
                <c:pt idx="314">
                  <c:v>2812</c:v>
                </c:pt>
                <c:pt idx="315">
                  <c:v>3061</c:v>
                </c:pt>
                <c:pt idx="316">
                  <c:v>2729</c:v>
                </c:pt>
                <c:pt idx="317">
                  <c:v>2241</c:v>
                </c:pt>
                <c:pt idx="318">
                  <c:v>3691</c:v>
                </c:pt>
                <c:pt idx="319">
                  <c:v>3538</c:v>
                </c:pt>
                <c:pt idx="320">
                  <c:v>3064</c:v>
                </c:pt>
                <c:pt idx="321">
                  <c:v>2784</c:v>
                </c:pt>
                <c:pt idx="322">
                  <c:v>2908</c:v>
                </c:pt>
                <c:pt idx="323">
                  <c:v>3033</c:v>
                </c:pt>
                <c:pt idx="324">
                  <c:v>3165</c:v>
                </c:pt>
                <c:pt idx="325">
                  <c:v>3115</c:v>
                </c:pt>
                <c:pt idx="326">
                  <c:v>1718</c:v>
                </c:pt>
                <c:pt idx="327">
                  <c:v>2324</c:v>
                </c:pt>
                <c:pt idx="328">
                  <c:v>2254</c:v>
                </c:pt>
                <c:pt idx="329">
                  <c:v>1831</c:v>
                </c:pt>
                <c:pt idx="330">
                  <c:v>1397</c:v>
                </c:pt>
                <c:pt idx="331">
                  <c:v>1683</c:v>
                </c:pt>
                <c:pt idx="332">
                  <c:v>2284</c:v>
                </c:pt>
                <c:pt idx="333">
                  <c:v>1570</c:v>
                </c:pt>
                <c:pt idx="334">
                  <c:v>2066</c:v>
                </c:pt>
                <c:pt idx="335">
                  <c:v>2105</c:v>
                </c:pt>
                <c:pt idx="336">
                  <c:v>1776</c:v>
                </c:pt>
                <c:pt idx="337">
                  <c:v>1507</c:v>
                </c:pt>
                <c:pt idx="338">
                  <c:v>2033</c:v>
                </c:pt>
                <c:pt idx="339">
                  <c:v>2093</c:v>
                </c:pt>
                <c:pt idx="340">
                  <c:v>1922</c:v>
                </c:pt>
                <c:pt idx="341">
                  <c:v>1999</c:v>
                </c:pt>
                <c:pt idx="342">
                  <c:v>2169</c:v>
                </c:pt>
                <c:pt idx="343">
                  <c:v>1463</c:v>
                </c:pt>
                <c:pt idx="344">
                  <c:v>2551</c:v>
                </c:pt>
                <c:pt idx="345">
                  <c:v>4022</c:v>
                </c:pt>
                <c:pt idx="346">
                  <c:v>4005</c:v>
                </c:pt>
                <c:pt idx="347">
                  <c:v>4274</c:v>
                </c:pt>
                <c:pt idx="348">
                  <c:v>4552</c:v>
                </c:pt>
                <c:pt idx="349">
                  <c:v>3625</c:v>
                </c:pt>
                <c:pt idx="350">
                  <c:v>3501</c:v>
                </c:pt>
                <c:pt idx="351">
                  <c:v>3192</c:v>
                </c:pt>
                <c:pt idx="352">
                  <c:v>4018</c:v>
                </c:pt>
                <c:pt idx="353">
                  <c:v>3329</c:v>
                </c:pt>
                <c:pt idx="354">
                  <c:v>3152</c:v>
                </c:pt>
                <c:pt idx="355">
                  <c:v>4392</c:v>
                </c:pt>
                <c:pt idx="356">
                  <c:v>3374</c:v>
                </c:pt>
                <c:pt idx="357">
                  <c:v>3088</c:v>
                </c:pt>
                <c:pt idx="358">
                  <c:v>3294</c:v>
                </c:pt>
                <c:pt idx="359">
                  <c:v>3580</c:v>
                </c:pt>
                <c:pt idx="360">
                  <c:v>3544</c:v>
                </c:pt>
                <c:pt idx="361">
                  <c:v>4501</c:v>
                </c:pt>
                <c:pt idx="362">
                  <c:v>1496</c:v>
                </c:pt>
                <c:pt idx="363">
                  <c:v>1496</c:v>
                </c:pt>
                <c:pt idx="364">
                  <c:v>2865</c:v>
                </c:pt>
                <c:pt idx="365">
                  <c:v>2828</c:v>
                </c:pt>
                <c:pt idx="366">
                  <c:v>2225</c:v>
                </c:pt>
                <c:pt idx="367">
                  <c:v>2018</c:v>
                </c:pt>
                <c:pt idx="368">
                  <c:v>2606</c:v>
                </c:pt>
                <c:pt idx="369">
                  <c:v>2536</c:v>
                </c:pt>
                <c:pt idx="370">
                  <c:v>4900</c:v>
                </c:pt>
                <c:pt idx="371">
                  <c:v>2409</c:v>
                </c:pt>
                <c:pt idx="372">
                  <c:v>2651</c:v>
                </c:pt>
                <c:pt idx="373">
                  <c:v>2305</c:v>
                </c:pt>
                <c:pt idx="374">
                  <c:v>1497</c:v>
                </c:pt>
                <c:pt idx="375">
                  <c:v>2450</c:v>
                </c:pt>
                <c:pt idx="376">
                  <c:v>2576</c:v>
                </c:pt>
                <c:pt idx="377">
                  <c:v>1879</c:v>
                </c:pt>
                <c:pt idx="378">
                  <c:v>2560</c:v>
                </c:pt>
                <c:pt idx="379">
                  <c:v>2275</c:v>
                </c:pt>
                <c:pt idx="380">
                  <c:v>2905</c:v>
                </c:pt>
                <c:pt idx="381">
                  <c:v>2952</c:v>
                </c:pt>
                <c:pt idx="382">
                  <c:v>2896</c:v>
                </c:pt>
                <c:pt idx="383">
                  <c:v>2783</c:v>
                </c:pt>
                <c:pt idx="384">
                  <c:v>3171</c:v>
                </c:pt>
                <c:pt idx="385">
                  <c:v>2766</c:v>
                </c:pt>
                <c:pt idx="386">
                  <c:v>2839</c:v>
                </c:pt>
                <c:pt idx="387">
                  <c:v>2701</c:v>
                </c:pt>
                <c:pt idx="388">
                  <c:v>2060</c:v>
                </c:pt>
                <c:pt idx="389">
                  <c:v>2796</c:v>
                </c:pt>
                <c:pt idx="390">
                  <c:v>2664</c:v>
                </c:pt>
                <c:pt idx="391">
                  <c:v>2703</c:v>
                </c:pt>
                <c:pt idx="392">
                  <c:v>2771</c:v>
                </c:pt>
                <c:pt idx="393">
                  <c:v>2060</c:v>
                </c:pt>
                <c:pt idx="394">
                  <c:v>2743</c:v>
                </c:pt>
                <c:pt idx="395">
                  <c:v>2687</c:v>
                </c:pt>
                <c:pt idx="396">
                  <c:v>2060</c:v>
                </c:pt>
                <c:pt idx="397">
                  <c:v>2843</c:v>
                </c:pt>
                <c:pt idx="398">
                  <c:v>2400</c:v>
                </c:pt>
                <c:pt idx="399">
                  <c:v>2507</c:v>
                </c:pt>
                <c:pt idx="400">
                  <c:v>2127</c:v>
                </c:pt>
                <c:pt idx="401">
                  <c:v>2225</c:v>
                </c:pt>
                <c:pt idx="402">
                  <c:v>2067</c:v>
                </c:pt>
                <c:pt idx="403">
                  <c:v>2798</c:v>
                </c:pt>
                <c:pt idx="404">
                  <c:v>1841</c:v>
                </c:pt>
                <c:pt idx="405">
                  <c:v>3727</c:v>
                </c:pt>
                <c:pt idx="406">
                  <c:v>1841</c:v>
                </c:pt>
                <c:pt idx="407">
                  <c:v>1922</c:v>
                </c:pt>
                <c:pt idx="408">
                  <c:v>1841</c:v>
                </c:pt>
                <c:pt idx="409">
                  <c:v>2053</c:v>
                </c:pt>
                <c:pt idx="410">
                  <c:v>2484</c:v>
                </c:pt>
                <c:pt idx="411">
                  <c:v>2584</c:v>
                </c:pt>
                <c:pt idx="412">
                  <c:v>1841</c:v>
                </c:pt>
                <c:pt idx="413">
                  <c:v>1993</c:v>
                </c:pt>
                <c:pt idx="414">
                  <c:v>1841</c:v>
                </c:pt>
                <c:pt idx="415">
                  <c:v>2280</c:v>
                </c:pt>
                <c:pt idx="416">
                  <c:v>1718</c:v>
                </c:pt>
                <c:pt idx="417">
                  <c:v>1466</c:v>
                </c:pt>
                <c:pt idx="418">
                  <c:v>1756</c:v>
                </c:pt>
                <c:pt idx="419">
                  <c:v>2173</c:v>
                </c:pt>
                <c:pt idx="420">
                  <c:v>2027</c:v>
                </c:pt>
                <c:pt idx="421">
                  <c:v>2039</c:v>
                </c:pt>
                <c:pt idx="422">
                  <c:v>2046</c:v>
                </c:pt>
                <c:pt idx="423">
                  <c:v>2174</c:v>
                </c:pt>
                <c:pt idx="424">
                  <c:v>2179</c:v>
                </c:pt>
                <c:pt idx="425">
                  <c:v>2086</c:v>
                </c:pt>
                <c:pt idx="426">
                  <c:v>2571</c:v>
                </c:pt>
                <c:pt idx="427">
                  <c:v>1705</c:v>
                </c:pt>
                <c:pt idx="428">
                  <c:v>2194</c:v>
                </c:pt>
                <c:pt idx="429">
                  <c:v>2012</c:v>
                </c:pt>
                <c:pt idx="430">
                  <c:v>2034</c:v>
                </c:pt>
                <c:pt idx="431">
                  <c:v>2182</c:v>
                </c:pt>
                <c:pt idx="432">
                  <c:v>2254</c:v>
                </c:pt>
                <c:pt idx="433">
                  <c:v>2002</c:v>
                </c:pt>
                <c:pt idx="434">
                  <c:v>2742</c:v>
                </c:pt>
                <c:pt idx="435">
                  <c:v>2668</c:v>
                </c:pt>
                <c:pt idx="436">
                  <c:v>2098</c:v>
                </c:pt>
                <c:pt idx="437">
                  <c:v>2076</c:v>
                </c:pt>
                <c:pt idx="438">
                  <c:v>2383</c:v>
                </c:pt>
                <c:pt idx="439">
                  <c:v>2832</c:v>
                </c:pt>
                <c:pt idx="440">
                  <c:v>2812</c:v>
                </c:pt>
                <c:pt idx="441">
                  <c:v>3096</c:v>
                </c:pt>
                <c:pt idx="442">
                  <c:v>2763</c:v>
                </c:pt>
                <c:pt idx="443">
                  <c:v>2889</c:v>
                </c:pt>
                <c:pt idx="444">
                  <c:v>2284</c:v>
                </c:pt>
                <c:pt idx="445">
                  <c:v>2667</c:v>
                </c:pt>
                <c:pt idx="446">
                  <c:v>3055</c:v>
                </c:pt>
                <c:pt idx="447">
                  <c:v>2939</c:v>
                </c:pt>
                <c:pt idx="448">
                  <c:v>2830</c:v>
                </c:pt>
                <c:pt idx="449">
                  <c:v>2836</c:v>
                </c:pt>
                <c:pt idx="450">
                  <c:v>3180</c:v>
                </c:pt>
                <c:pt idx="451">
                  <c:v>2051</c:v>
                </c:pt>
                <c:pt idx="452">
                  <c:v>2516</c:v>
                </c:pt>
                <c:pt idx="453">
                  <c:v>2734</c:v>
                </c:pt>
                <c:pt idx="454">
                  <c:v>2395</c:v>
                </c:pt>
                <c:pt idx="455">
                  <c:v>1635</c:v>
                </c:pt>
                <c:pt idx="456">
                  <c:v>1629</c:v>
                </c:pt>
                <c:pt idx="457">
                  <c:v>2743</c:v>
                </c:pt>
                <c:pt idx="458">
                  <c:v>2944</c:v>
                </c:pt>
                <c:pt idx="459">
                  <c:v>2997</c:v>
                </c:pt>
                <c:pt idx="460">
                  <c:v>2463</c:v>
                </c:pt>
                <c:pt idx="461">
                  <c:v>2846</c:v>
                </c:pt>
                <c:pt idx="462">
                  <c:v>1965</c:v>
                </c:pt>
                <c:pt idx="463">
                  <c:v>2049</c:v>
                </c:pt>
                <c:pt idx="464">
                  <c:v>2752</c:v>
                </c:pt>
                <c:pt idx="465">
                  <c:v>2781</c:v>
                </c:pt>
                <c:pt idx="466">
                  <c:v>2693</c:v>
                </c:pt>
                <c:pt idx="467">
                  <c:v>2862</c:v>
                </c:pt>
                <c:pt idx="468">
                  <c:v>2616</c:v>
                </c:pt>
                <c:pt idx="469">
                  <c:v>2995</c:v>
                </c:pt>
                <c:pt idx="470">
                  <c:v>3140</c:v>
                </c:pt>
                <c:pt idx="471">
                  <c:v>3411</c:v>
                </c:pt>
                <c:pt idx="472">
                  <c:v>3410</c:v>
                </c:pt>
                <c:pt idx="473">
                  <c:v>2867</c:v>
                </c:pt>
                <c:pt idx="474">
                  <c:v>3213</c:v>
                </c:pt>
                <c:pt idx="475">
                  <c:v>3133</c:v>
                </c:pt>
                <c:pt idx="476">
                  <c:v>3114</c:v>
                </c:pt>
                <c:pt idx="477">
                  <c:v>3043</c:v>
                </c:pt>
                <c:pt idx="478">
                  <c:v>3103</c:v>
                </c:pt>
                <c:pt idx="479">
                  <c:v>2655</c:v>
                </c:pt>
                <c:pt idx="480">
                  <c:v>3554</c:v>
                </c:pt>
                <c:pt idx="481">
                  <c:v>3577</c:v>
                </c:pt>
                <c:pt idx="482">
                  <c:v>3403</c:v>
                </c:pt>
                <c:pt idx="483">
                  <c:v>2846</c:v>
                </c:pt>
                <c:pt idx="484">
                  <c:v>2852</c:v>
                </c:pt>
                <c:pt idx="485">
                  <c:v>3062</c:v>
                </c:pt>
                <c:pt idx="486">
                  <c:v>2794</c:v>
                </c:pt>
                <c:pt idx="487">
                  <c:v>2408</c:v>
                </c:pt>
                <c:pt idx="488">
                  <c:v>1935</c:v>
                </c:pt>
                <c:pt idx="489">
                  <c:v>1705</c:v>
                </c:pt>
                <c:pt idx="490">
                  <c:v>1632</c:v>
                </c:pt>
                <c:pt idx="491">
                  <c:v>1880</c:v>
                </c:pt>
                <c:pt idx="492">
                  <c:v>2112</c:v>
                </c:pt>
                <c:pt idx="493">
                  <c:v>1829</c:v>
                </c:pt>
                <c:pt idx="494">
                  <c:v>1763</c:v>
                </c:pt>
                <c:pt idx="495">
                  <c:v>1931</c:v>
                </c:pt>
                <c:pt idx="496">
                  <c:v>2218</c:v>
                </c:pt>
                <c:pt idx="497">
                  <c:v>1651</c:v>
                </c:pt>
                <c:pt idx="498">
                  <c:v>2132</c:v>
                </c:pt>
                <c:pt idx="499">
                  <c:v>1976</c:v>
                </c:pt>
                <c:pt idx="500">
                  <c:v>1909</c:v>
                </c:pt>
                <c:pt idx="501">
                  <c:v>1813</c:v>
                </c:pt>
                <c:pt idx="502">
                  <c:v>2008</c:v>
                </c:pt>
                <c:pt idx="503">
                  <c:v>1580</c:v>
                </c:pt>
                <c:pt idx="504">
                  <c:v>1854</c:v>
                </c:pt>
                <c:pt idx="505">
                  <c:v>4079</c:v>
                </c:pt>
                <c:pt idx="506">
                  <c:v>4163</c:v>
                </c:pt>
                <c:pt idx="507">
                  <c:v>3666</c:v>
                </c:pt>
                <c:pt idx="508">
                  <c:v>3363</c:v>
                </c:pt>
                <c:pt idx="509">
                  <c:v>2572</c:v>
                </c:pt>
                <c:pt idx="510">
                  <c:v>4157</c:v>
                </c:pt>
                <c:pt idx="511">
                  <c:v>4092</c:v>
                </c:pt>
                <c:pt idx="512">
                  <c:v>3787</c:v>
                </c:pt>
                <c:pt idx="513">
                  <c:v>4236</c:v>
                </c:pt>
                <c:pt idx="514">
                  <c:v>4044</c:v>
                </c:pt>
                <c:pt idx="515">
                  <c:v>2908</c:v>
                </c:pt>
                <c:pt idx="516">
                  <c:v>2741</c:v>
                </c:pt>
                <c:pt idx="517">
                  <c:v>4005</c:v>
                </c:pt>
                <c:pt idx="518">
                  <c:v>3763</c:v>
                </c:pt>
                <c:pt idx="519">
                  <c:v>3061</c:v>
                </c:pt>
                <c:pt idx="520">
                  <c:v>2884</c:v>
                </c:pt>
                <c:pt idx="521">
                  <c:v>2982</c:v>
                </c:pt>
                <c:pt idx="522">
                  <c:v>2660</c:v>
                </c:pt>
                <c:pt idx="523">
                  <c:v>2654</c:v>
                </c:pt>
                <c:pt idx="524">
                  <c:v>2443</c:v>
                </c:pt>
                <c:pt idx="525">
                  <c:v>2505</c:v>
                </c:pt>
                <c:pt idx="526">
                  <c:v>2693</c:v>
                </c:pt>
                <c:pt idx="527">
                  <c:v>2439</c:v>
                </c:pt>
                <c:pt idx="528">
                  <c:v>2536</c:v>
                </c:pt>
                <c:pt idx="529">
                  <c:v>2668</c:v>
                </c:pt>
                <c:pt idx="530">
                  <c:v>2647</c:v>
                </c:pt>
                <c:pt idx="531">
                  <c:v>2883</c:v>
                </c:pt>
                <c:pt idx="532">
                  <c:v>2944</c:v>
                </c:pt>
                <c:pt idx="533">
                  <c:v>3012</c:v>
                </c:pt>
                <c:pt idx="534">
                  <c:v>2889</c:v>
                </c:pt>
                <c:pt idx="535">
                  <c:v>2547</c:v>
                </c:pt>
                <c:pt idx="536">
                  <c:v>3093</c:v>
                </c:pt>
                <c:pt idx="537">
                  <c:v>3142</c:v>
                </c:pt>
                <c:pt idx="538">
                  <c:v>2757</c:v>
                </c:pt>
                <c:pt idx="539">
                  <c:v>3513</c:v>
                </c:pt>
                <c:pt idx="540">
                  <c:v>3164</c:v>
                </c:pt>
                <c:pt idx="541">
                  <c:v>1934</c:v>
                </c:pt>
                <c:pt idx="542">
                  <c:v>1963</c:v>
                </c:pt>
                <c:pt idx="543">
                  <c:v>2009</c:v>
                </c:pt>
                <c:pt idx="544">
                  <c:v>1721</c:v>
                </c:pt>
                <c:pt idx="545">
                  <c:v>1688</c:v>
                </c:pt>
                <c:pt idx="546">
                  <c:v>1688</c:v>
                </c:pt>
                <c:pt idx="547">
                  <c:v>1688</c:v>
                </c:pt>
                <c:pt idx="548">
                  <c:v>2188</c:v>
                </c:pt>
                <c:pt idx="549">
                  <c:v>1720</c:v>
                </c:pt>
                <c:pt idx="550">
                  <c:v>2419</c:v>
                </c:pt>
                <c:pt idx="551">
                  <c:v>2748</c:v>
                </c:pt>
                <c:pt idx="552">
                  <c:v>1799</c:v>
                </c:pt>
                <c:pt idx="553">
                  <c:v>1688</c:v>
                </c:pt>
                <c:pt idx="554">
                  <c:v>1928</c:v>
                </c:pt>
                <c:pt idx="555">
                  <c:v>2067</c:v>
                </c:pt>
                <c:pt idx="556">
                  <c:v>2780</c:v>
                </c:pt>
                <c:pt idx="557">
                  <c:v>3101</c:v>
                </c:pt>
                <c:pt idx="558">
                  <c:v>2896</c:v>
                </c:pt>
                <c:pt idx="559">
                  <c:v>3566</c:v>
                </c:pt>
                <c:pt idx="560">
                  <c:v>3793</c:v>
                </c:pt>
                <c:pt idx="561">
                  <c:v>3934</c:v>
                </c:pt>
                <c:pt idx="562">
                  <c:v>4547</c:v>
                </c:pt>
                <c:pt idx="563">
                  <c:v>3545</c:v>
                </c:pt>
                <c:pt idx="564">
                  <c:v>2761</c:v>
                </c:pt>
                <c:pt idx="565">
                  <c:v>3676</c:v>
                </c:pt>
                <c:pt idx="566">
                  <c:v>3679</c:v>
                </c:pt>
                <c:pt idx="567">
                  <c:v>3659</c:v>
                </c:pt>
                <c:pt idx="568">
                  <c:v>3427</c:v>
                </c:pt>
                <c:pt idx="569">
                  <c:v>3891</c:v>
                </c:pt>
                <c:pt idx="570">
                  <c:v>3455</c:v>
                </c:pt>
                <c:pt idx="571">
                  <c:v>3802</c:v>
                </c:pt>
                <c:pt idx="572">
                  <c:v>2860</c:v>
                </c:pt>
                <c:pt idx="573">
                  <c:v>3808</c:v>
                </c:pt>
                <c:pt idx="574">
                  <c:v>3060</c:v>
                </c:pt>
                <c:pt idx="575">
                  <c:v>2698</c:v>
                </c:pt>
                <c:pt idx="576">
                  <c:v>4398</c:v>
                </c:pt>
                <c:pt idx="577">
                  <c:v>1985</c:v>
                </c:pt>
                <c:pt idx="578">
                  <c:v>1820</c:v>
                </c:pt>
                <c:pt idx="579">
                  <c:v>2004</c:v>
                </c:pt>
                <c:pt idx="580">
                  <c:v>1990</c:v>
                </c:pt>
                <c:pt idx="581">
                  <c:v>1819</c:v>
                </c:pt>
                <c:pt idx="582">
                  <c:v>1959</c:v>
                </c:pt>
                <c:pt idx="583">
                  <c:v>1896</c:v>
                </c:pt>
                <c:pt idx="584">
                  <c:v>1821</c:v>
                </c:pt>
                <c:pt idx="585">
                  <c:v>1740</c:v>
                </c:pt>
                <c:pt idx="586">
                  <c:v>1819</c:v>
                </c:pt>
                <c:pt idx="587">
                  <c:v>1859</c:v>
                </c:pt>
                <c:pt idx="588">
                  <c:v>1783</c:v>
                </c:pt>
                <c:pt idx="589">
                  <c:v>1432</c:v>
                </c:pt>
                <c:pt idx="590">
                  <c:v>2690</c:v>
                </c:pt>
                <c:pt idx="591">
                  <c:v>1497</c:v>
                </c:pt>
                <c:pt idx="592">
                  <c:v>1334</c:v>
                </c:pt>
                <c:pt idx="593">
                  <c:v>1368</c:v>
                </c:pt>
                <c:pt idx="594">
                  <c:v>1370</c:v>
                </c:pt>
                <c:pt idx="595">
                  <c:v>1341</c:v>
                </c:pt>
                <c:pt idx="596">
                  <c:v>1474</c:v>
                </c:pt>
                <c:pt idx="597">
                  <c:v>1427</c:v>
                </c:pt>
                <c:pt idx="598">
                  <c:v>1328</c:v>
                </c:pt>
                <c:pt idx="599">
                  <c:v>1393</c:v>
                </c:pt>
                <c:pt idx="600">
                  <c:v>1359</c:v>
                </c:pt>
                <c:pt idx="601">
                  <c:v>1002</c:v>
                </c:pt>
                <c:pt idx="602">
                  <c:v>3199</c:v>
                </c:pt>
                <c:pt idx="603">
                  <c:v>2696</c:v>
                </c:pt>
                <c:pt idx="604">
                  <c:v>2580</c:v>
                </c:pt>
                <c:pt idx="605">
                  <c:v>3324</c:v>
                </c:pt>
                <c:pt idx="606">
                  <c:v>2222</c:v>
                </c:pt>
                <c:pt idx="607">
                  <c:v>2463</c:v>
                </c:pt>
                <c:pt idx="608">
                  <c:v>3328</c:v>
                </c:pt>
                <c:pt idx="609">
                  <c:v>3404</c:v>
                </c:pt>
                <c:pt idx="610">
                  <c:v>2987</c:v>
                </c:pt>
                <c:pt idx="611">
                  <c:v>3008</c:v>
                </c:pt>
                <c:pt idx="612">
                  <c:v>2799</c:v>
                </c:pt>
                <c:pt idx="613">
                  <c:v>1276</c:v>
                </c:pt>
                <c:pt idx="614">
                  <c:v>2030</c:v>
                </c:pt>
                <c:pt idx="615">
                  <c:v>1541</c:v>
                </c:pt>
                <c:pt idx="616">
                  <c:v>1348</c:v>
                </c:pt>
                <c:pt idx="617">
                  <c:v>1742</c:v>
                </c:pt>
                <c:pt idx="618">
                  <c:v>1549</c:v>
                </c:pt>
                <c:pt idx="619">
                  <c:v>1589</c:v>
                </c:pt>
                <c:pt idx="620">
                  <c:v>1351</c:v>
                </c:pt>
                <c:pt idx="621">
                  <c:v>1347</c:v>
                </c:pt>
                <c:pt idx="622">
                  <c:v>1347</c:v>
                </c:pt>
                <c:pt idx="623">
                  <c:v>1347</c:v>
                </c:pt>
                <c:pt idx="624">
                  <c:v>1347</c:v>
                </c:pt>
                <c:pt idx="625">
                  <c:v>1347</c:v>
                </c:pt>
                <c:pt idx="626">
                  <c:v>665</c:v>
                </c:pt>
                <c:pt idx="627">
                  <c:v>2220</c:v>
                </c:pt>
                <c:pt idx="628">
                  <c:v>2411</c:v>
                </c:pt>
                <c:pt idx="629">
                  <c:v>2505</c:v>
                </c:pt>
                <c:pt idx="630">
                  <c:v>2195</c:v>
                </c:pt>
                <c:pt idx="631">
                  <c:v>2338</c:v>
                </c:pt>
                <c:pt idx="632">
                  <c:v>2063</c:v>
                </c:pt>
                <c:pt idx="633">
                  <c:v>2383</c:v>
                </c:pt>
                <c:pt idx="634">
                  <c:v>2229</c:v>
                </c:pt>
                <c:pt idx="635">
                  <c:v>2063</c:v>
                </c:pt>
                <c:pt idx="636">
                  <c:v>2063</c:v>
                </c:pt>
                <c:pt idx="637">
                  <c:v>2063</c:v>
                </c:pt>
                <c:pt idx="638">
                  <c:v>2063</c:v>
                </c:pt>
                <c:pt idx="639">
                  <c:v>1383</c:v>
                </c:pt>
                <c:pt idx="640">
                  <c:v>2390</c:v>
                </c:pt>
                <c:pt idx="641">
                  <c:v>2380</c:v>
                </c:pt>
                <c:pt idx="642">
                  <c:v>2473</c:v>
                </c:pt>
                <c:pt idx="643">
                  <c:v>2752</c:v>
                </c:pt>
                <c:pt idx="644">
                  <c:v>2649</c:v>
                </c:pt>
                <c:pt idx="645">
                  <c:v>2609</c:v>
                </c:pt>
                <c:pt idx="646">
                  <c:v>2498</c:v>
                </c:pt>
                <c:pt idx="647">
                  <c:v>1995</c:v>
                </c:pt>
                <c:pt idx="648">
                  <c:v>1848</c:v>
                </c:pt>
                <c:pt idx="649">
                  <c:v>2709</c:v>
                </c:pt>
                <c:pt idx="650">
                  <c:v>2797</c:v>
                </c:pt>
                <c:pt idx="651">
                  <c:v>2544</c:v>
                </c:pt>
                <c:pt idx="652">
                  <c:v>1853</c:v>
                </c:pt>
                <c:pt idx="653">
                  <c:v>1459</c:v>
                </c:pt>
                <c:pt idx="654">
                  <c:v>1447</c:v>
                </c:pt>
                <c:pt idx="655">
                  <c:v>1690</c:v>
                </c:pt>
                <c:pt idx="656">
                  <c:v>1604</c:v>
                </c:pt>
                <c:pt idx="657">
                  <c:v>1658</c:v>
                </c:pt>
                <c:pt idx="658">
                  <c:v>1926</c:v>
                </c:pt>
                <c:pt idx="659">
                  <c:v>1736</c:v>
                </c:pt>
                <c:pt idx="660">
                  <c:v>1491</c:v>
                </c:pt>
                <c:pt idx="661">
                  <c:v>1555</c:v>
                </c:pt>
                <c:pt idx="662">
                  <c:v>1869</c:v>
                </c:pt>
                <c:pt idx="663">
                  <c:v>1141</c:v>
                </c:pt>
                <c:pt idx="664">
                  <c:v>1698</c:v>
                </c:pt>
                <c:pt idx="665">
                  <c:v>1364</c:v>
                </c:pt>
                <c:pt idx="666">
                  <c:v>2124</c:v>
                </c:pt>
                <c:pt idx="667">
                  <c:v>1403</c:v>
                </c:pt>
                <c:pt idx="668">
                  <c:v>1613</c:v>
                </c:pt>
                <c:pt idx="669">
                  <c:v>1878</c:v>
                </c:pt>
                <c:pt idx="670">
                  <c:v>1426</c:v>
                </c:pt>
                <c:pt idx="671">
                  <c:v>1780</c:v>
                </c:pt>
                <c:pt idx="672">
                  <c:v>1742</c:v>
                </c:pt>
                <c:pt idx="673">
                  <c:v>1972</c:v>
                </c:pt>
                <c:pt idx="674">
                  <c:v>1821</c:v>
                </c:pt>
                <c:pt idx="675">
                  <c:v>1630</c:v>
                </c:pt>
                <c:pt idx="676">
                  <c:v>1899</c:v>
                </c:pt>
                <c:pt idx="677">
                  <c:v>1903</c:v>
                </c:pt>
                <c:pt idx="678">
                  <c:v>1125</c:v>
                </c:pt>
                <c:pt idx="679">
                  <c:v>2344</c:v>
                </c:pt>
                <c:pt idx="680">
                  <c:v>1982</c:v>
                </c:pt>
                <c:pt idx="681">
                  <c:v>1739</c:v>
                </c:pt>
                <c:pt idx="682">
                  <c:v>1878</c:v>
                </c:pt>
                <c:pt idx="683">
                  <c:v>1906</c:v>
                </c:pt>
                <c:pt idx="684">
                  <c:v>2015</c:v>
                </c:pt>
                <c:pt idx="685">
                  <c:v>1971</c:v>
                </c:pt>
                <c:pt idx="686">
                  <c:v>1910</c:v>
                </c:pt>
                <c:pt idx="687">
                  <c:v>1897</c:v>
                </c:pt>
                <c:pt idx="688">
                  <c:v>2096</c:v>
                </c:pt>
                <c:pt idx="689">
                  <c:v>1906</c:v>
                </c:pt>
                <c:pt idx="690">
                  <c:v>1962</c:v>
                </c:pt>
                <c:pt idx="691">
                  <c:v>1826</c:v>
                </c:pt>
                <c:pt idx="692">
                  <c:v>1431</c:v>
                </c:pt>
                <c:pt idx="693">
                  <c:v>1788</c:v>
                </c:pt>
                <c:pt idx="694">
                  <c:v>1237</c:v>
                </c:pt>
                <c:pt idx="695">
                  <c:v>1450</c:v>
                </c:pt>
                <c:pt idx="696">
                  <c:v>1501</c:v>
                </c:pt>
                <c:pt idx="697">
                  <c:v>1760</c:v>
                </c:pt>
                <c:pt idx="698">
                  <c:v>1710</c:v>
                </c:pt>
                <c:pt idx="699">
                  <c:v>1628</c:v>
                </c:pt>
                <c:pt idx="700">
                  <c:v>1618</c:v>
                </c:pt>
                <c:pt idx="701">
                  <c:v>1590</c:v>
                </c:pt>
                <c:pt idx="702">
                  <c:v>1574</c:v>
                </c:pt>
                <c:pt idx="703">
                  <c:v>1633</c:v>
                </c:pt>
                <c:pt idx="704">
                  <c:v>1667</c:v>
                </c:pt>
                <c:pt idx="705">
                  <c:v>1630</c:v>
                </c:pt>
                <c:pt idx="706">
                  <c:v>52</c:v>
                </c:pt>
                <c:pt idx="707">
                  <c:v>3654</c:v>
                </c:pt>
                <c:pt idx="708">
                  <c:v>1980</c:v>
                </c:pt>
                <c:pt idx="709">
                  <c:v>2207</c:v>
                </c:pt>
                <c:pt idx="710">
                  <c:v>2828</c:v>
                </c:pt>
                <c:pt idx="711">
                  <c:v>3879</c:v>
                </c:pt>
                <c:pt idx="712">
                  <c:v>3429</c:v>
                </c:pt>
                <c:pt idx="713">
                  <c:v>2704</c:v>
                </c:pt>
                <c:pt idx="714">
                  <c:v>2975</c:v>
                </c:pt>
                <c:pt idx="715">
                  <c:v>3089</c:v>
                </c:pt>
                <c:pt idx="716">
                  <c:v>2785</c:v>
                </c:pt>
                <c:pt idx="717">
                  <c:v>2926</c:v>
                </c:pt>
                <c:pt idx="718">
                  <c:v>2645</c:v>
                </c:pt>
                <c:pt idx="719">
                  <c:v>1120</c:v>
                </c:pt>
                <c:pt idx="720">
                  <c:v>2286</c:v>
                </c:pt>
                <c:pt idx="721">
                  <c:v>2115</c:v>
                </c:pt>
                <c:pt idx="722">
                  <c:v>1593</c:v>
                </c:pt>
                <c:pt idx="723">
                  <c:v>2270</c:v>
                </c:pt>
                <c:pt idx="724">
                  <c:v>2235</c:v>
                </c:pt>
                <c:pt idx="725">
                  <c:v>2282</c:v>
                </c:pt>
                <c:pt idx="726">
                  <c:v>2530</c:v>
                </c:pt>
                <c:pt idx="727">
                  <c:v>2266</c:v>
                </c:pt>
                <c:pt idx="728">
                  <c:v>2158</c:v>
                </c:pt>
                <c:pt idx="729">
                  <c:v>1792</c:v>
                </c:pt>
                <c:pt idx="730">
                  <c:v>2345</c:v>
                </c:pt>
                <c:pt idx="731">
                  <c:v>2260</c:v>
                </c:pt>
                <c:pt idx="732">
                  <c:v>2232</c:v>
                </c:pt>
                <c:pt idx="733">
                  <c:v>257</c:v>
                </c:pt>
                <c:pt idx="734">
                  <c:v>2955</c:v>
                </c:pt>
                <c:pt idx="735">
                  <c:v>2926</c:v>
                </c:pt>
                <c:pt idx="736">
                  <c:v>3147</c:v>
                </c:pt>
                <c:pt idx="737">
                  <c:v>3290</c:v>
                </c:pt>
                <c:pt idx="738">
                  <c:v>3162</c:v>
                </c:pt>
                <c:pt idx="739">
                  <c:v>2899</c:v>
                </c:pt>
                <c:pt idx="740">
                  <c:v>3425</c:v>
                </c:pt>
                <c:pt idx="741">
                  <c:v>4022</c:v>
                </c:pt>
                <c:pt idx="742">
                  <c:v>3934</c:v>
                </c:pt>
                <c:pt idx="743">
                  <c:v>3013</c:v>
                </c:pt>
                <c:pt idx="744">
                  <c:v>3061</c:v>
                </c:pt>
                <c:pt idx="745">
                  <c:v>2954</c:v>
                </c:pt>
                <c:pt idx="746">
                  <c:v>1623</c:v>
                </c:pt>
                <c:pt idx="747">
                  <c:v>2113</c:v>
                </c:pt>
                <c:pt idx="748">
                  <c:v>2246</c:v>
                </c:pt>
                <c:pt idx="749">
                  <c:v>2336</c:v>
                </c:pt>
                <c:pt idx="750">
                  <c:v>2421</c:v>
                </c:pt>
                <c:pt idx="751">
                  <c:v>2070</c:v>
                </c:pt>
                <c:pt idx="752">
                  <c:v>2120</c:v>
                </c:pt>
                <c:pt idx="753">
                  <c:v>2211</c:v>
                </c:pt>
                <c:pt idx="754">
                  <c:v>2123</c:v>
                </c:pt>
                <c:pt idx="755">
                  <c:v>2423</c:v>
                </c:pt>
                <c:pt idx="756">
                  <c:v>2281</c:v>
                </c:pt>
                <c:pt idx="757">
                  <c:v>2181</c:v>
                </c:pt>
                <c:pt idx="758">
                  <c:v>2499</c:v>
                </c:pt>
                <c:pt idx="759">
                  <c:v>1212</c:v>
                </c:pt>
                <c:pt idx="760">
                  <c:v>1909</c:v>
                </c:pt>
                <c:pt idx="761">
                  <c:v>1692</c:v>
                </c:pt>
                <c:pt idx="762">
                  <c:v>2066</c:v>
                </c:pt>
                <c:pt idx="763">
                  <c:v>1953</c:v>
                </c:pt>
                <c:pt idx="764">
                  <c:v>1842</c:v>
                </c:pt>
                <c:pt idx="765">
                  <c:v>2262</c:v>
                </c:pt>
                <c:pt idx="766">
                  <c:v>1722</c:v>
                </c:pt>
                <c:pt idx="767">
                  <c:v>1973</c:v>
                </c:pt>
                <c:pt idx="768">
                  <c:v>2666</c:v>
                </c:pt>
                <c:pt idx="769">
                  <c:v>2223</c:v>
                </c:pt>
                <c:pt idx="770">
                  <c:v>1889</c:v>
                </c:pt>
                <c:pt idx="771">
                  <c:v>2131</c:v>
                </c:pt>
                <c:pt idx="772">
                  <c:v>1452</c:v>
                </c:pt>
                <c:pt idx="773">
                  <c:v>2947</c:v>
                </c:pt>
                <c:pt idx="774">
                  <c:v>2017</c:v>
                </c:pt>
                <c:pt idx="775">
                  <c:v>2859</c:v>
                </c:pt>
                <c:pt idx="776">
                  <c:v>3145</c:v>
                </c:pt>
                <c:pt idx="777">
                  <c:v>3004</c:v>
                </c:pt>
                <c:pt idx="778">
                  <c:v>3006</c:v>
                </c:pt>
                <c:pt idx="779">
                  <c:v>2859</c:v>
                </c:pt>
                <c:pt idx="780">
                  <c:v>3683</c:v>
                </c:pt>
                <c:pt idx="781">
                  <c:v>3287</c:v>
                </c:pt>
                <c:pt idx="782">
                  <c:v>2990</c:v>
                </c:pt>
                <c:pt idx="783">
                  <c:v>3172</c:v>
                </c:pt>
                <c:pt idx="784">
                  <c:v>3069</c:v>
                </c:pt>
                <c:pt idx="785">
                  <c:v>1240</c:v>
                </c:pt>
                <c:pt idx="786">
                  <c:v>2026</c:v>
                </c:pt>
                <c:pt idx="787">
                  <c:v>1747</c:v>
                </c:pt>
                <c:pt idx="788">
                  <c:v>1996</c:v>
                </c:pt>
                <c:pt idx="789">
                  <c:v>2116</c:v>
                </c:pt>
                <c:pt idx="790">
                  <c:v>1698</c:v>
                </c:pt>
                <c:pt idx="791">
                  <c:v>2156</c:v>
                </c:pt>
                <c:pt idx="792">
                  <c:v>1916</c:v>
                </c:pt>
                <c:pt idx="793">
                  <c:v>1494</c:v>
                </c:pt>
                <c:pt idx="794">
                  <c:v>1762</c:v>
                </c:pt>
                <c:pt idx="795">
                  <c:v>2272</c:v>
                </c:pt>
                <c:pt idx="796">
                  <c:v>2335</c:v>
                </c:pt>
                <c:pt idx="797">
                  <c:v>1693</c:v>
                </c:pt>
                <c:pt idx="798">
                  <c:v>741</c:v>
                </c:pt>
                <c:pt idx="799">
                  <c:v>3405</c:v>
                </c:pt>
                <c:pt idx="800">
                  <c:v>4546</c:v>
                </c:pt>
                <c:pt idx="801">
                  <c:v>3014</c:v>
                </c:pt>
                <c:pt idx="802">
                  <c:v>3795</c:v>
                </c:pt>
                <c:pt idx="803">
                  <c:v>2755</c:v>
                </c:pt>
                <c:pt idx="804">
                  <c:v>3004</c:v>
                </c:pt>
                <c:pt idx="805">
                  <c:v>2643</c:v>
                </c:pt>
                <c:pt idx="806">
                  <c:v>1819</c:v>
                </c:pt>
                <c:pt idx="807">
                  <c:v>1819</c:v>
                </c:pt>
                <c:pt idx="808">
                  <c:v>2489</c:v>
                </c:pt>
                <c:pt idx="809">
                  <c:v>3841</c:v>
                </c:pt>
                <c:pt idx="810">
                  <c:v>1665</c:v>
                </c:pt>
                <c:pt idx="811">
                  <c:v>1496</c:v>
                </c:pt>
                <c:pt idx="812">
                  <c:v>2361</c:v>
                </c:pt>
                <c:pt idx="813">
                  <c:v>2044</c:v>
                </c:pt>
                <c:pt idx="814">
                  <c:v>1496</c:v>
                </c:pt>
                <c:pt idx="815">
                  <c:v>1902</c:v>
                </c:pt>
                <c:pt idx="816">
                  <c:v>2636</c:v>
                </c:pt>
                <c:pt idx="817">
                  <c:v>1838</c:v>
                </c:pt>
                <c:pt idx="818">
                  <c:v>2469</c:v>
                </c:pt>
                <c:pt idx="819">
                  <c:v>2250</c:v>
                </c:pt>
                <c:pt idx="820">
                  <c:v>1248</c:v>
                </c:pt>
                <c:pt idx="821">
                  <c:v>2560</c:v>
                </c:pt>
                <c:pt idx="822">
                  <c:v>3327</c:v>
                </c:pt>
                <c:pt idx="823">
                  <c:v>2725</c:v>
                </c:pt>
                <c:pt idx="824">
                  <c:v>2671</c:v>
                </c:pt>
                <c:pt idx="825">
                  <c:v>2718</c:v>
                </c:pt>
                <c:pt idx="826">
                  <c:v>2682</c:v>
                </c:pt>
                <c:pt idx="827">
                  <c:v>2806</c:v>
                </c:pt>
                <c:pt idx="828">
                  <c:v>2613</c:v>
                </c:pt>
                <c:pt idx="829">
                  <c:v>2712</c:v>
                </c:pt>
                <c:pt idx="830">
                  <c:v>2175</c:v>
                </c:pt>
                <c:pt idx="831">
                  <c:v>1841</c:v>
                </c:pt>
                <c:pt idx="832">
                  <c:v>2319</c:v>
                </c:pt>
                <c:pt idx="833">
                  <c:v>1841</c:v>
                </c:pt>
                <c:pt idx="834">
                  <c:v>1843</c:v>
                </c:pt>
                <c:pt idx="835">
                  <c:v>1841</c:v>
                </c:pt>
                <c:pt idx="836">
                  <c:v>1841</c:v>
                </c:pt>
                <c:pt idx="837">
                  <c:v>2496</c:v>
                </c:pt>
                <c:pt idx="838">
                  <c:v>1032</c:v>
                </c:pt>
                <c:pt idx="839">
                  <c:v>1994</c:v>
                </c:pt>
                <c:pt idx="840">
                  <c:v>1740</c:v>
                </c:pt>
                <c:pt idx="841">
                  <c:v>2162</c:v>
                </c:pt>
                <c:pt idx="842">
                  <c:v>2072</c:v>
                </c:pt>
                <c:pt idx="843">
                  <c:v>2086</c:v>
                </c:pt>
                <c:pt idx="844">
                  <c:v>2066</c:v>
                </c:pt>
                <c:pt idx="845">
                  <c:v>1850</c:v>
                </c:pt>
                <c:pt idx="846">
                  <c:v>1947</c:v>
                </c:pt>
                <c:pt idx="847">
                  <c:v>1659</c:v>
                </c:pt>
                <c:pt idx="848">
                  <c:v>2105</c:v>
                </c:pt>
                <c:pt idx="849">
                  <c:v>2361</c:v>
                </c:pt>
                <c:pt idx="850">
                  <c:v>1855</c:v>
                </c:pt>
                <c:pt idx="851">
                  <c:v>928</c:v>
                </c:pt>
                <c:pt idx="852">
                  <c:v>2937</c:v>
                </c:pt>
                <c:pt idx="853">
                  <c:v>2225</c:v>
                </c:pt>
                <c:pt idx="854">
                  <c:v>2642</c:v>
                </c:pt>
                <c:pt idx="855">
                  <c:v>2976</c:v>
                </c:pt>
                <c:pt idx="856">
                  <c:v>1557</c:v>
                </c:pt>
                <c:pt idx="857">
                  <c:v>2933</c:v>
                </c:pt>
                <c:pt idx="858">
                  <c:v>2553</c:v>
                </c:pt>
                <c:pt idx="859">
                  <c:v>120</c:v>
                </c:pt>
                <c:pt idx="860">
                  <c:v>2772</c:v>
                </c:pt>
                <c:pt idx="861">
                  <c:v>2730</c:v>
                </c:pt>
                <c:pt idx="862">
                  <c:v>2754</c:v>
                </c:pt>
                <c:pt idx="863">
                  <c:v>2754</c:v>
                </c:pt>
                <c:pt idx="864">
                  <c:v>2655</c:v>
                </c:pt>
                <c:pt idx="865">
                  <c:v>2386</c:v>
                </c:pt>
                <c:pt idx="866">
                  <c:v>2924</c:v>
                </c:pt>
                <c:pt idx="867">
                  <c:v>2739</c:v>
                </c:pt>
                <c:pt idx="868">
                  <c:v>2534</c:v>
                </c:pt>
                <c:pt idx="869">
                  <c:v>2960</c:v>
                </c:pt>
                <c:pt idx="870">
                  <c:v>2800</c:v>
                </c:pt>
                <c:pt idx="871">
                  <c:v>2735</c:v>
                </c:pt>
                <c:pt idx="872">
                  <c:v>1199</c:v>
                </c:pt>
                <c:pt idx="873">
                  <c:v>3186</c:v>
                </c:pt>
                <c:pt idx="874">
                  <c:v>1886</c:v>
                </c:pt>
                <c:pt idx="875">
                  <c:v>1988</c:v>
                </c:pt>
                <c:pt idx="876">
                  <c:v>3023</c:v>
                </c:pt>
                <c:pt idx="877">
                  <c:v>2918</c:v>
                </c:pt>
                <c:pt idx="878">
                  <c:v>2950</c:v>
                </c:pt>
                <c:pt idx="879">
                  <c:v>2859</c:v>
                </c:pt>
                <c:pt idx="880">
                  <c:v>3331</c:v>
                </c:pt>
                <c:pt idx="881">
                  <c:v>3589</c:v>
                </c:pt>
                <c:pt idx="882">
                  <c:v>2765</c:v>
                </c:pt>
                <c:pt idx="883">
                  <c:v>2926</c:v>
                </c:pt>
                <c:pt idx="884">
                  <c:v>2809</c:v>
                </c:pt>
                <c:pt idx="885">
                  <c:v>1505</c:v>
                </c:pt>
                <c:pt idx="886">
                  <c:v>2044</c:v>
                </c:pt>
                <c:pt idx="887">
                  <c:v>3635</c:v>
                </c:pt>
                <c:pt idx="888">
                  <c:v>3369</c:v>
                </c:pt>
                <c:pt idx="889">
                  <c:v>3491</c:v>
                </c:pt>
                <c:pt idx="890">
                  <c:v>3784</c:v>
                </c:pt>
                <c:pt idx="891">
                  <c:v>3110</c:v>
                </c:pt>
                <c:pt idx="892">
                  <c:v>3783</c:v>
                </c:pt>
                <c:pt idx="893">
                  <c:v>3644</c:v>
                </c:pt>
                <c:pt idx="894">
                  <c:v>2799</c:v>
                </c:pt>
                <c:pt idx="895">
                  <c:v>2685</c:v>
                </c:pt>
                <c:pt idx="896">
                  <c:v>3721</c:v>
                </c:pt>
                <c:pt idx="897">
                  <c:v>3586</c:v>
                </c:pt>
                <c:pt idx="898">
                  <c:v>3788</c:v>
                </c:pt>
                <c:pt idx="899">
                  <c:v>1976</c:v>
                </c:pt>
                <c:pt idx="900">
                  <c:v>2650</c:v>
                </c:pt>
                <c:pt idx="901">
                  <c:v>2596</c:v>
                </c:pt>
                <c:pt idx="902">
                  <c:v>2894</c:v>
                </c:pt>
                <c:pt idx="903">
                  <c:v>3212</c:v>
                </c:pt>
                <c:pt idx="904">
                  <c:v>2516</c:v>
                </c:pt>
                <c:pt idx="905">
                  <c:v>3266</c:v>
                </c:pt>
                <c:pt idx="906">
                  <c:v>2683</c:v>
                </c:pt>
                <c:pt idx="907">
                  <c:v>2810</c:v>
                </c:pt>
                <c:pt idx="908">
                  <c:v>2940</c:v>
                </c:pt>
                <c:pt idx="909">
                  <c:v>2947</c:v>
                </c:pt>
                <c:pt idx="910">
                  <c:v>2846</c:v>
                </c:pt>
                <c:pt idx="911">
                  <c:v>2804</c:v>
                </c:pt>
                <c:pt idx="912">
                  <c:v>2044</c:v>
                </c:pt>
                <c:pt idx="913">
                  <c:v>1962</c:v>
                </c:pt>
                <c:pt idx="914">
                  <c:v>2015</c:v>
                </c:pt>
                <c:pt idx="915">
                  <c:v>2297</c:v>
                </c:pt>
                <c:pt idx="916">
                  <c:v>2067</c:v>
                </c:pt>
                <c:pt idx="917">
                  <c:v>1688</c:v>
                </c:pt>
                <c:pt idx="918">
                  <c:v>1688</c:v>
                </c:pt>
                <c:pt idx="919">
                  <c:v>1688</c:v>
                </c:pt>
                <c:pt idx="920">
                  <c:v>1688</c:v>
                </c:pt>
                <c:pt idx="921">
                  <c:v>1688</c:v>
                </c:pt>
                <c:pt idx="922">
                  <c:v>57</c:v>
                </c:pt>
                <c:pt idx="923">
                  <c:v>3921</c:v>
                </c:pt>
                <c:pt idx="924">
                  <c:v>2786</c:v>
                </c:pt>
                <c:pt idx="925">
                  <c:v>2189</c:v>
                </c:pt>
                <c:pt idx="926">
                  <c:v>2817</c:v>
                </c:pt>
                <c:pt idx="927">
                  <c:v>3477</c:v>
                </c:pt>
                <c:pt idx="928">
                  <c:v>3052</c:v>
                </c:pt>
                <c:pt idx="929">
                  <c:v>4015</c:v>
                </c:pt>
                <c:pt idx="930">
                  <c:v>4142</c:v>
                </c:pt>
                <c:pt idx="931">
                  <c:v>2847</c:v>
                </c:pt>
                <c:pt idx="932">
                  <c:v>3710</c:v>
                </c:pt>
                <c:pt idx="933">
                  <c:v>2832</c:v>
                </c:pt>
                <c:pt idx="934">
                  <c:v>3832</c:v>
                </c:pt>
                <c:pt idx="935">
                  <c:v>1849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E-4B02-B405-8A94AB3A6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290816"/>
        <c:axId val="277294096"/>
      </c:scatterChart>
      <c:valAx>
        <c:axId val="27729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Steps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294096"/>
        <c:crosses val="autoZero"/>
        <c:crossBetween val="midCat"/>
      </c:valAx>
      <c:valAx>
        <c:axId val="2772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Calories Burnt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29081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outerShdw blurRad="50800" dist="38100" algn="l" rotWithShape="0">
        <a:prstClr val="black">
          <a:alpha val="40000"/>
        </a:prstClr>
      </a:outerShdw>
    </a:effectLst>
    <a:scene3d>
      <a:camera prst="orthographicFront"/>
      <a:lightRig rig="threePt" dir="t"/>
    </a:scene3d>
    <a:sp3d prstMaterial="translucentPowder">
      <a:bevelT w="203200" h="50800"/>
    </a:sp3d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'3'!$AE$1</c:f>
              <c:strCache>
                <c:ptCount val="1"/>
                <c:pt idx="0">
                  <c:v>Total Hours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'3'!$AG$2:$AG$941</c:f>
              <c:numCache>
                <c:formatCode>General</c:formatCode>
                <c:ptCount val="940"/>
                <c:pt idx="0">
                  <c:v>1797</c:v>
                </c:pt>
                <c:pt idx="1">
                  <c:v>1776</c:v>
                </c:pt>
                <c:pt idx="2">
                  <c:v>1745</c:v>
                </c:pt>
                <c:pt idx="3">
                  <c:v>1863</c:v>
                </c:pt>
                <c:pt idx="4">
                  <c:v>1728</c:v>
                </c:pt>
                <c:pt idx="5">
                  <c:v>1921</c:v>
                </c:pt>
                <c:pt idx="6">
                  <c:v>2035</c:v>
                </c:pt>
                <c:pt idx="7">
                  <c:v>1786</c:v>
                </c:pt>
                <c:pt idx="8">
                  <c:v>1775</c:v>
                </c:pt>
                <c:pt idx="9">
                  <c:v>1827</c:v>
                </c:pt>
                <c:pt idx="10">
                  <c:v>1949</c:v>
                </c:pt>
                <c:pt idx="11">
                  <c:v>1788</c:v>
                </c:pt>
                <c:pt idx="12">
                  <c:v>2013</c:v>
                </c:pt>
                <c:pt idx="13">
                  <c:v>1970</c:v>
                </c:pt>
                <c:pt idx="14">
                  <c:v>2159</c:v>
                </c:pt>
                <c:pt idx="15">
                  <c:v>1898</c:v>
                </c:pt>
                <c:pt idx="16">
                  <c:v>1837</c:v>
                </c:pt>
                <c:pt idx="17">
                  <c:v>1947</c:v>
                </c:pt>
                <c:pt idx="18">
                  <c:v>1411</c:v>
                </c:pt>
                <c:pt idx="19">
                  <c:v>1572</c:v>
                </c:pt>
                <c:pt idx="20">
                  <c:v>1344</c:v>
                </c:pt>
                <c:pt idx="21">
                  <c:v>1463</c:v>
                </c:pt>
                <c:pt idx="22">
                  <c:v>1554</c:v>
                </c:pt>
                <c:pt idx="23">
                  <c:v>1604</c:v>
                </c:pt>
                <c:pt idx="24">
                  <c:v>1435</c:v>
                </c:pt>
                <c:pt idx="25">
                  <c:v>1446</c:v>
                </c:pt>
                <c:pt idx="26">
                  <c:v>1467</c:v>
                </c:pt>
                <c:pt idx="27">
                  <c:v>1470</c:v>
                </c:pt>
                <c:pt idx="28">
                  <c:v>1562</c:v>
                </c:pt>
                <c:pt idx="29">
                  <c:v>1617</c:v>
                </c:pt>
                <c:pt idx="30">
                  <c:v>1492</c:v>
                </c:pt>
                <c:pt idx="31">
                  <c:v>1402</c:v>
                </c:pt>
                <c:pt idx="32">
                  <c:v>1670</c:v>
                </c:pt>
                <c:pt idx="33">
                  <c:v>1401</c:v>
                </c:pt>
                <c:pt idx="34">
                  <c:v>1404</c:v>
                </c:pt>
                <c:pt idx="35">
                  <c:v>1655</c:v>
                </c:pt>
                <c:pt idx="36">
                  <c:v>2902</c:v>
                </c:pt>
                <c:pt idx="37">
                  <c:v>3226</c:v>
                </c:pt>
                <c:pt idx="38">
                  <c:v>2750</c:v>
                </c:pt>
                <c:pt idx="39">
                  <c:v>3493</c:v>
                </c:pt>
                <c:pt idx="40">
                  <c:v>3011</c:v>
                </c:pt>
                <c:pt idx="41">
                  <c:v>2806</c:v>
                </c:pt>
                <c:pt idx="42">
                  <c:v>3300</c:v>
                </c:pt>
                <c:pt idx="43">
                  <c:v>2430</c:v>
                </c:pt>
                <c:pt idx="44">
                  <c:v>2140</c:v>
                </c:pt>
                <c:pt idx="45">
                  <c:v>2344</c:v>
                </c:pt>
                <c:pt idx="46">
                  <c:v>2677</c:v>
                </c:pt>
                <c:pt idx="47">
                  <c:v>2413</c:v>
                </c:pt>
                <c:pt idx="48">
                  <c:v>2497</c:v>
                </c:pt>
                <c:pt idx="49">
                  <c:v>3123</c:v>
                </c:pt>
                <c:pt idx="50">
                  <c:v>2489</c:v>
                </c:pt>
                <c:pt idx="51">
                  <c:v>3108</c:v>
                </c:pt>
                <c:pt idx="52">
                  <c:v>2498</c:v>
                </c:pt>
                <c:pt idx="53">
                  <c:v>3846</c:v>
                </c:pt>
                <c:pt idx="54">
                  <c:v>1860</c:v>
                </c:pt>
                <c:pt idx="55">
                  <c:v>2130</c:v>
                </c:pt>
                <c:pt idx="56">
                  <c:v>1725</c:v>
                </c:pt>
                <c:pt idx="57">
                  <c:v>1657</c:v>
                </c:pt>
                <c:pt idx="58">
                  <c:v>1793</c:v>
                </c:pt>
                <c:pt idx="59">
                  <c:v>1814</c:v>
                </c:pt>
                <c:pt idx="60">
                  <c:v>1366</c:v>
                </c:pt>
                <c:pt idx="61">
                  <c:v>1349</c:v>
                </c:pt>
                <c:pt idx="62">
                  <c:v>2062</c:v>
                </c:pt>
                <c:pt idx="63">
                  <c:v>1827</c:v>
                </c:pt>
                <c:pt idx="64">
                  <c:v>1645</c:v>
                </c:pt>
                <c:pt idx="65">
                  <c:v>1347</c:v>
                </c:pt>
                <c:pt idx="66">
                  <c:v>1347</c:v>
                </c:pt>
                <c:pt idx="67">
                  <c:v>1347</c:v>
                </c:pt>
                <c:pt idx="68">
                  <c:v>1348</c:v>
                </c:pt>
                <c:pt idx="69">
                  <c:v>1992</c:v>
                </c:pt>
                <c:pt idx="70">
                  <c:v>1856</c:v>
                </c:pt>
                <c:pt idx="71">
                  <c:v>1763</c:v>
                </c:pt>
                <c:pt idx="72">
                  <c:v>2151</c:v>
                </c:pt>
                <c:pt idx="73">
                  <c:v>2383</c:v>
                </c:pt>
                <c:pt idx="74">
                  <c:v>2221</c:v>
                </c:pt>
                <c:pt idx="75">
                  <c:v>2064</c:v>
                </c:pt>
                <c:pt idx="76">
                  <c:v>2063</c:v>
                </c:pt>
                <c:pt idx="77">
                  <c:v>2111</c:v>
                </c:pt>
                <c:pt idx="78">
                  <c:v>2063</c:v>
                </c:pt>
                <c:pt idx="79">
                  <c:v>2063</c:v>
                </c:pt>
                <c:pt idx="80">
                  <c:v>2064</c:v>
                </c:pt>
                <c:pt idx="81">
                  <c:v>2093</c:v>
                </c:pt>
                <c:pt idx="82">
                  <c:v>2499</c:v>
                </c:pt>
                <c:pt idx="83">
                  <c:v>2324</c:v>
                </c:pt>
                <c:pt idx="84">
                  <c:v>2100</c:v>
                </c:pt>
                <c:pt idx="85">
                  <c:v>2638</c:v>
                </c:pt>
                <c:pt idx="86">
                  <c:v>2063</c:v>
                </c:pt>
                <c:pt idx="87">
                  <c:v>2351</c:v>
                </c:pt>
                <c:pt idx="88">
                  <c:v>2063</c:v>
                </c:pt>
                <c:pt idx="89">
                  <c:v>2064</c:v>
                </c:pt>
                <c:pt idx="90">
                  <c:v>2601</c:v>
                </c:pt>
                <c:pt idx="91">
                  <c:v>2312</c:v>
                </c:pt>
                <c:pt idx="92">
                  <c:v>2525</c:v>
                </c:pt>
                <c:pt idx="93">
                  <c:v>2177</c:v>
                </c:pt>
                <c:pt idx="94">
                  <c:v>2782</c:v>
                </c:pt>
                <c:pt idx="95">
                  <c:v>2770</c:v>
                </c:pt>
                <c:pt idx="96">
                  <c:v>2489</c:v>
                </c:pt>
                <c:pt idx="97">
                  <c:v>2897</c:v>
                </c:pt>
                <c:pt idx="98">
                  <c:v>3158</c:v>
                </c:pt>
                <c:pt idx="99">
                  <c:v>2638</c:v>
                </c:pt>
                <c:pt idx="100">
                  <c:v>2069</c:v>
                </c:pt>
                <c:pt idx="101">
                  <c:v>2529</c:v>
                </c:pt>
                <c:pt idx="102">
                  <c:v>2470</c:v>
                </c:pt>
                <c:pt idx="103">
                  <c:v>2793</c:v>
                </c:pt>
                <c:pt idx="104">
                  <c:v>2463</c:v>
                </c:pt>
                <c:pt idx="105">
                  <c:v>2296</c:v>
                </c:pt>
                <c:pt idx="106">
                  <c:v>2611</c:v>
                </c:pt>
                <c:pt idx="107">
                  <c:v>2732</c:v>
                </c:pt>
                <c:pt idx="108">
                  <c:v>1521</c:v>
                </c:pt>
                <c:pt idx="109">
                  <c:v>1431</c:v>
                </c:pt>
                <c:pt idx="110">
                  <c:v>1444</c:v>
                </c:pt>
                <c:pt idx="111">
                  <c:v>1373</c:v>
                </c:pt>
                <c:pt idx="112">
                  <c:v>1214</c:v>
                </c:pt>
                <c:pt idx="113">
                  <c:v>1419</c:v>
                </c:pt>
                <c:pt idx="114">
                  <c:v>1356</c:v>
                </c:pt>
                <c:pt idx="115">
                  <c:v>1667</c:v>
                </c:pt>
                <c:pt idx="116">
                  <c:v>1370</c:v>
                </c:pt>
                <c:pt idx="117">
                  <c:v>1399</c:v>
                </c:pt>
                <c:pt idx="118">
                  <c:v>1916</c:v>
                </c:pt>
                <c:pt idx="119">
                  <c:v>1401</c:v>
                </c:pt>
                <c:pt idx="120">
                  <c:v>1576</c:v>
                </c:pt>
                <c:pt idx="121">
                  <c:v>1595</c:v>
                </c:pt>
                <c:pt idx="122">
                  <c:v>1593</c:v>
                </c:pt>
                <c:pt idx="123">
                  <c:v>1649</c:v>
                </c:pt>
                <c:pt idx="124">
                  <c:v>1692</c:v>
                </c:pt>
                <c:pt idx="125">
                  <c:v>1506</c:v>
                </c:pt>
                <c:pt idx="126">
                  <c:v>2003</c:v>
                </c:pt>
                <c:pt idx="127">
                  <c:v>1696</c:v>
                </c:pt>
                <c:pt idx="128">
                  <c:v>1801</c:v>
                </c:pt>
                <c:pt idx="129">
                  <c:v>1724</c:v>
                </c:pt>
                <c:pt idx="130">
                  <c:v>1852</c:v>
                </c:pt>
                <c:pt idx="131">
                  <c:v>1905</c:v>
                </c:pt>
                <c:pt idx="132">
                  <c:v>1811</c:v>
                </c:pt>
                <c:pt idx="133">
                  <c:v>1922</c:v>
                </c:pt>
                <c:pt idx="134">
                  <c:v>1610</c:v>
                </c:pt>
                <c:pt idx="135">
                  <c:v>1851</c:v>
                </c:pt>
                <c:pt idx="136">
                  <c:v>1804</c:v>
                </c:pt>
                <c:pt idx="137">
                  <c:v>1725</c:v>
                </c:pt>
                <c:pt idx="138">
                  <c:v>1654</c:v>
                </c:pt>
                <c:pt idx="139">
                  <c:v>1632</c:v>
                </c:pt>
                <c:pt idx="140">
                  <c:v>1481</c:v>
                </c:pt>
                <c:pt idx="141">
                  <c:v>1473</c:v>
                </c:pt>
                <c:pt idx="142">
                  <c:v>1410</c:v>
                </c:pt>
                <c:pt idx="143">
                  <c:v>1779</c:v>
                </c:pt>
                <c:pt idx="144">
                  <c:v>2038</c:v>
                </c:pt>
                <c:pt idx="145">
                  <c:v>2010</c:v>
                </c:pt>
                <c:pt idx="146">
                  <c:v>2133</c:v>
                </c:pt>
                <c:pt idx="147">
                  <c:v>2670</c:v>
                </c:pt>
                <c:pt idx="148">
                  <c:v>1882</c:v>
                </c:pt>
                <c:pt idx="149">
                  <c:v>1944</c:v>
                </c:pt>
                <c:pt idx="150">
                  <c:v>2346</c:v>
                </c:pt>
                <c:pt idx="151">
                  <c:v>2198</c:v>
                </c:pt>
                <c:pt idx="152">
                  <c:v>2048</c:v>
                </c:pt>
                <c:pt idx="153">
                  <c:v>1946</c:v>
                </c:pt>
                <c:pt idx="154">
                  <c:v>2629</c:v>
                </c:pt>
                <c:pt idx="155">
                  <c:v>2187</c:v>
                </c:pt>
                <c:pt idx="156">
                  <c:v>2095</c:v>
                </c:pt>
                <c:pt idx="157">
                  <c:v>1861</c:v>
                </c:pt>
                <c:pt idx="158">
                  <c:v>2194</c:v>
                </c:pt>
                <c:pt idx="159">
                  <c:v>1854</c:v>
                </c:pt>
                <c:pt idx="160">
                  <c:v>403</c:v>
                </c:pt>
                <c:pt idx="161">
                  <c:v>2004</c:v>
                </c:pt>
                <c:pt idx="162">
                  <c:v>1893</c:v>
                </c:pt>
                <c:pt idx="163">
                  <c:v>2063</c:v>
                </c:pt>
                <c:pt idx="164">
                  <c:v>2148</c:v>
                </c:pt>
                <c:pt idx="165">
                  <c:v>1529</c:v>
                </c:pt>
                <c:pt idx="166">
                  <c:v>1890</c:v>
                </c:pt>
                <c:pt idx="167">
                  <c:v>1956</c:v>
                </c:pt>
                <c:pt idx="168">
                  <c:v>2094</c:v>
                </c:pt>
                <c:pt idx="169">
                  <c:v>1970</c:v>
                </c:pt>
                <c:pt idx="170">
                  <c:v>2241</c:v>
                </c:pt>
                <c:pt idx="171">
                  <c:v>2021</c:v>
                </c:pt>
                <c:pt idx="172">
                  <c:v>1898</c:v>
                </c:pt>
                <c:pt idx="173">
                  <c:v>1907</c:v>
                </c:pt>
                <c:pt idx="174">
                  <c:v>1882</c:v>
                </c:pt>
                <c:pt idx="175">
                  <c:v>1966</c:v>
                </c:pt>
                <c:pt idx="176">
                  <c:v>1835</c:v>
                </c:pt>
                <c:pt idx="177">
                  <c:v>1780</c:v>
                </c:pt>
                <c:pt idx="178">
                  <c:v>1830</c:v>
                </c:pt>
                <c:pt idx="179">
                  <c:v>2093</c:v>
                </c:pt>
                <c:pt idx="180">
                  <c:v>2065</c:v>
                </c:pt>
                <c:pt idx="181">
                  <c:v>1908</c:v>
                </c:pt>
                <c:pt idx="182">
                  <c:v>1908</c:v>
                </c:pt>
                <c:pt idx="183">
                  <c:v>1964</c:v>
                </c:pt>
                <c:pt idx="184">
                  <c:v>2014</c:v>
                </c:pt>
                <c:pt idx="185">
                  <c:v>1985</c:v>
                </c:pt>
                <c:pt idx="186">
                  <c:v>1867</c:v>
                </c:pt>
                <c:pt idx="187">
                  <c:v>2124</c:v>
                </c:pt>
                <c:pt idx="188">
                  <c:v>1669</c:v>
                </c:pt>
                <c:pt idx="189">
                  <c:v>1995</c:v>
                </c:pt>
                <c:pt idx="190">
                  <c:v>1921</c:v>
                </c:pt>
                <c:pt idx="191">
                  <c:v>2010</c:v>
                </c:pt>
                <c:pt idx="192">
                  <c:v>2057</c:v>
                </c:pt>
                <c:pt idx="193">
                  <c:v>2095</c:v>
                </c:pt>
                <c:pt idx="194">
                  <c:v>1972</c:v>
                </c:pt>
                <c:pt idx="195">
                  <c:v>2044</c:v>
                </c:pt>
                <c:pt idx="196">
                  <c:v>1946</c:v>
                </c:pt>
                <c:pt idx="197">
                  <c:v>1495</c:v>
                </c:pt>
                <c:pt idx="198">
                  <c:v>1433</c:v>
                </c:pt>
                <c:pt idx="199">
                  <c:v>1468</c:v>
                </c:pt>
                <c:pt idx="200">
                  <c:v>1625</c:v>
                </c:pt>
                <c:pt idx="201">
                  <c:v>1529</c:v>
                </c:pt>
                <c:pt idx="202">
                  <c:v>1584</c:v>
                </c:pt>
                <c:pt idx="203">
                  <c:v>1638</c:v>
                </c:pt>
                <c:pt idx="204">
                  <c:v>1554</c:v>
                </c:pt>
                <c:pt idx="205">
                  <c:v>1397</c:v>
                </c:pt>
                <c:pt idx="206">
                  <c:v>1481</c:v>
                </c:pt>
                <c:pt idx="207">
                  <c:v>1638</c:v>
                </c:pt>
                <c:pt idx="208">
                  <c:v>1655</c:v>
                </c:pt>
                <c:pt idx="209">
                  <c:v>1570</c:v>
                </c:pt>
                <c:pt idx="210">
                  <c:v>1551</c:v>
                </c:pt>
                <c:pt idx="211">
                  <c:v>1377</c:v>
                </c:pt>
                <c:pt idx="212">
                  <c:v>1407</c:v>
                </c:pt>
                <c:pt idx="213">
                  <c:v>1545</c:v>
                </c:pt>
                <c:pt idx="214">
                  <c:v>1650</c:v>
                </c:pt>
                <c:pt idx="215">
                  <c:v>1981</c:v>
                </c:pt>
                <c:pt idx="216">
                  <c:v>2011</c:v>
                </c:pt>
                <c:pt idx="217">
                  <c:v>2951</c:v>
                </c:pt>
                <c:pt idx="218">
                  <c:v>3051</c:v>
                </c:pt>
                <c:pt idx="219">
                  <c:v>1990</c:v>
                </c:pt>
                <c:pt idx="220">
                  <c:v>1995</c:v>
                </c:pt>
                <c:pt idx="221">
                  <c:v>1980</c:v>
                </c:pt>
                <c:pt idx="222">
                  <c:v>1980</c:v>
                </c:pt>
                <c:pt idx="223">
                  <c:v>1980</c:v>
                </c:pt>
                <c:pt idx="224">
                  <c:v>1980</c:v>
                </c:pt>
                <c:pt idx="225">
                  <c:v>1980</c:v>
                </c:pt>
                <c:pt idx="226">
                  <c:v>1980</c:v>
                </c:pt>
                <c:pt idx="227">
                  <c:v>1980</c:v>
                </c:pt>
                <c:pt idx="228">
                  <c:v>1980</c:v>
                </c:pt>
                <c:pt idx="229">
                  <c:v>1980</c:v>
                </c:pt>
                <c:pt idx="230">
                  <c:v>1980</c:v>
                </c:pt>
                <c:pt idx="231">
                  <c:v>1980</c:v>
                </c:pt>
                <c:pt idx="232">
                  <c:v>1980</c:v>
                </c:pt>
                <c:pt idx="233">
                  <c:v>2306</c:v>
                </c:pt>
                <c:pt idx="234">
                  <c:v>1776</c:v>
                </c:pt>
                <c:pt idx="235">
                  <c:v>1527</c:v>
                </c:pt>
                <c:pt idx="236">
                  <c:v>2135</c:v>
                </c:pt>
                <c:pt idx="237">
                  <c:v>2302</c:v>
                </c:pt>
                <c:pt idx="238">
                  <c:v>1985</c:v>
                </c:pt>
                <c:pt idx="239">
                  <c:v>1884</c:v>
                </c:pt>
                <c:pt idx="240">
                  <c:v>1464</c:v>
                </c:pt>
                <c:pt idx="241">
                  <c:v>1632</c:v>
                </c:pt>
                <c:pt idx="242">
                  <c:v>2200</c:v>
                </c:pt>
                <c:pt idx="243">
                  <c:v>2220</c:v>
                </c:pt>
                <c:pt idx="244">
                  <c:v>1792</c:v>
                </c:pt>
                <c:pt idx="245">
                  <c:v>1886</c:v>
                </c:pt>
                <c:pt idx="246">
                  <c:v>1945</c:v>
                </c:pt>
                <c:pt idx="247">
                  <c:v>1880</c:v>
                </c:pt>
                <c:pt idx="248">
                  <c:v>2314</c:v>
                </c:pt>
                <c:pt idx="249">
                  <c:v>2236</c:v>
                </c:pt>
                <c:pt idx="250">
                  <c:v>2324</c:v>
                </c:pt>
                <c:pt idx="251">
                  <c:v>2367</c:v>
                </c:pt>
                <c:pt idx="252">
                  <c:v>2175</c:v>
                </c:pt>
                <c:pt idx="253">
                  <c:v>2092</c:v>
                </c:pt>
                <c:pt idx="254">
                  <c:v>3092</c:v>
                </c:pt>
                <c:pt idx="255">
                  <c:v>2998</c:v>
                </c:pt>
                <c:pt idx="256">
                  <c:v>3066</c:v>
                </c:pt>
                <c:pt idx="257">
                  <c:v>3073</c:v>
                </c:pt>
                <c:pt idx="258">
                  <c:v>2572</c:v>
                </c:pt>
                <c:pt idx="259">
                  <c:v>3274</c:v>
                </c:pt>
                <c:pt idx="260">
                  <c:v>3015</c:v>
                </c:pt>
                <c:pt idx="261">
                  <c:v>3083</c:v>
                </c:pt>
                <c:pt idx="262">
                  <c:v>3069</c:v>
                </c:pt>
                <c:pt idx="263">
                  <c:v>3544</c:v>
                </c:pt>
                <c:pt idx="264">
                  <c:v>3306</c:v>
                </c:pt>
                <c:pt idx="265">
                  <c:v>2885</c:v>
                </c:pt>
                <c:pt idx="266">
                  <c:v>3288</c:v>
                </c:pt>
                <c:pt idx="267">
                  <c:v>2929</c:v>
                </c:pt>
                <c:pt idx="268">
                  <c:v>3074</c:v>
                </c:pt>
                <c:pt idx="269">
                  <c:v>2969</c:v>
                </c:pt>
                <c:pt idx="270">
                  <c:v>2979</c:v>
                </c:pt>
                <c:pt idx="271">
                  <c:v>3283</c:v>
                </c:pt>
                <c:pt idx="272">
                  <c:v>2095</c:v>
                </c:pt>
                <c:pt idx="273">
                  <c:v>2194</c:v>
                </c:pt>
                <c:pt idx="274">
                  <c:v>2496</c:v>
                </c:pt>
                <c:pt idx="275">
                  <c:v>2180</c:v>
                </c:pt>
                <c:pt idx="276">
                  <c:v>1933</c:v>
                </c:pt>
                <c:pt idx="277">
                  <c:v>2248</c:v>
                </c:pt>
                <c:pt idx="278">
                  <c:v>1954</c:v>
                </c:pt>
                <c:pt idx="279">
                  <c:v>1974</c:v>
                </c:pt>
                <c:pt idx="280">
                  <c:v>2150</c:v>
                </c:pt>
                <c:pt idx="281">
                  <c:v>2432</c:v>
                </c:pt>
                <c:pt idx="282">
                  <c:v>2149</c:v>
                </c:pt>
                <c:pt idx="283">
                  <c:v>2247</c:v>
                </c:pt>
                <c:pt idx="284">
                  <c:v>2070</c:v>
                </c:pt>
                <c:pt idx="285">
                  <c:v>2291</c:v>
                </c:pt>
                <c:pt idx="286">
                  <c:v>2361</c:v>
                </c:pt>
                <c:pt idx="287">
                  <c:v>2203</c:v>
                </c:pt>
                <c:pt idx="288">
                  <c:v>2196</c:v>
                </c:pt>
                <c:pt idx="289">
                  <c:v>2363</c:v>
                </c:pt>
                <c:pt idx="290">
                  <c:v>1722</c:v>
                </c:pt>
                <c:pt idx="291">
                  <c:v>1922</c:v>
                </c:pt>
                <c:pt idx="292">
                  <c:v>2121</c:v>
                </c:pt>
                <c:pt idx="293">
                  <c:v>1997</c:v>
                </c:pt>
                <c:pt idx="294">
                  <c:v>2117</c:v>
                </c:pt>
                <c:pt idx="295">
                  <c:v>2116</c:v>
                </c:pt>
                <c:pt idx="296">
                  <c:v>1876</c:v>
                </c:pt>
                <c:pt idx="297">
                  <c:v>1788</c:v>
                </c:pt>
                <c:pt idx="298">
                  <c:v>2486</c:v>
                </c:pt>
                <c:pt idx="299">
                  <c:v>2094</c:v>
                </c:pt>
                <c:pt idx="300">
                  <c:v>2085</c:v>
                </c:pt>
                <c:pt idx="301">
                  <c:v>2173</c:v>
                </c:pt>
                <c:pt idx="302">
                  <c:v>2225</c:v>
                </c:pt>
                <c:pt idx="303">
                  <c:v>2223</c:v>
                </c:pt>
                <c:pt idx="304">
                  <c:v>2098</c:v>
                </c:pt>
                <c:pt idx="305">
                  <c:v>2185</c:v>
                </c:pt>
                <c:pt idx="306">
                  <c:v>1918</c:v>
                </c:pt>
                <c:pt idx="307">
                  <c:v>2105</c:v>
                </c:pt>
                <c:pt idx="308">
                  <c:v>2898</c:v>
                </c:pt>
                <c:pt idx="309">
                  <c:v>2984</c:v>
                </c:pt>
                <c:pt idx="310">
                  <c:v>2896</c:v>
                </c:pt>
                <c:pt idx="311">
                  <c:v>3328</c:v>
                </c:pt>
                <c:pt idx="312">
                  <c:v>3394</c:v>
                </c:pt>
                <c:pt idx="313">
                  <c:v>3013</c:v>
                </c:pt>
                <c:pt idx="314">
                  <c:v>2812</c:v>
                </c:pt>
                <c:pt idx="315">
                  <c:v>3061</c:v>
                </c:pt>
                <c:pt idx="316">
                  <c:v>2729</c:v>
                </c:pt>
                <c:pt idx="317">
                  <c:v>2241</c:v>
                </c:pt>
                <c:pt idx="318">
                  <c:v>3691</c:v>
                </c:pt>
                <c:pt idx="319">
                  <c:v>3538</c:v>
                </c:pt>
                <c:pt idx="320">
                  <c:v>3064</c:v>
                </c:pt>
                <c:pt idx="321">
                  <c:v>2784</c:v>
                </c:pt>
                <c:pt idx="322">
                  <c:v>2908</c:v>
                </c:pt>
                <c:pt idx="323">
                  <c:v>3033</c:v>
                </c:pt>
                <c:pt idx="324">
                  <c:v>3165</c:v>
                </c:pt>
                <c:pt idx="325">
                  <c:v>3115</c:v>
                </c:pt>
                <c:pt idx="326">
                  <c:v>1718</c:v>
                </c:pt>
                <c:pt idx="327">
                  <c:v>2324</c:v>
                </c:pt>
                <c:pt idx="328">
                  <c:v>2254</c:v>
                </c:pt>
                <c:pt idx="329">
                  <c:v>1831</c:v>
                </c:pt>
                <c:pt idx="330">
                  <c:v>1397</c:v>
                </c:pt>
                <c:pt idx="331">
                  <c:v>1683</c:v>
                </c:pt>
                <c:pt idx="332">
                  <c:v>2284</c:v>
                </c:pt>
                <c:pt idx="333">
                  <c:v>1570</c:v>
                </c:pt>
                <c:pt idx="334">
                  <c:v>2066</c:v>
                </c:pt>
                <c:pt idx="335">
                  <c:v>2105</c:v>
                </c:pt>
                <c:pt idx="336">
                  <c:v>1776</c:v>
                </c:pt>
                <c:pt idx="337">
                  <c:v>1507</c:v>
                </c:pt>
                <c:pt idx="338">
                  <c:v>2033</c:v>
                </c:pt>
                <c:pt idx="339">
                  <c:v>2093</c:v>
                </c:pt>
                <c:pt idx="340">
                  <c:v>1922</c:v>
                </c:pt>
                <c:pt idx="341">
                  <c:v>1999</c:v>
                </c:pt>
                <c:pt idx="342">
                  <c:v>2169</c:v>
                </c:pt>
                <c:pt idx="343">
                  <c:v>1463</c:v>
                </c:pt>
                <c:pt idx="344">
                  <c:v>2551</c:v>
                </c:pt>
                <c:pt idx="345">
                  <c:v>4022</c:v>
                </c:pt>
                <c:pt idx="346">
                  <c:v>4005</c:v>
                </c:pt>
                <c:pt idx="347">
                  <c:v>4274</c:v>
                </c:pt>
                <c:pt idx="348">
                  <c:v>4552</c:v>
                </c:pt>
                <c:pt idx="349">
                  <c:v>3625</c:v>
                </c:pt>
                <c:pt idx="350">
                  <c:v>3501</c:v>
                </c:pt>
                <c:pt idx="351">
                  <c:v>3192</c:v>
                </c:pt>
                <c:pt idx="352">
                  <c:v>4018</c:v>
                </c:pt>
                <c:pt idx="353">
                  <c:v>3329</c:v>
                </c:pt>
                <c:pt idx="354">
                  <c:v>3152</c:v>
                </c:pt>
                <c:pt idx="355">
                  <c:v>4392</c:v>
                </c:pt>
                <c:pt idx="356">
                  <c:v>3374</c:v>
                </c:pt>
                <c:pt idx="357">
                  <c:v>3088</c:v>
                </c:pt>
                <c:pt idx="358">
                  <c:v>3294</c:v>
                </c:pt>
                <c:pt idx="359">
                  <c:v>3580</c:v>
                </c:pt>
                <c:pt idx="360">
                  <c:v>3544</c:v>
                </c:pt>
                <c:pt idx="361">
                  <c:v>4501</c:v>
                </c:pt>
                <c:pt idx="362">
                  <c:v>1496</c:v>
                </c:pt>
                <c:pt idx="363">
                  <c:v>1496</c:v>
                </c:pt>
                <c:pt idx="364">
                  <c:v>2865</c:v>
                </c:pt>
                <c:pt idx="365">
                  <c:v>2828</c:v>
                </c:pt>
                <c:pt idx="366">
                  <c:v>2225</c:v>
                </c:pt>
                <c:pt idx="367">
                  <c:v>2018</c:v>
                </c:pt>
                <c:pt idx="368">
                  <c:v>2606</c:v>
                </c:pt>
                <c:pt idx="369">
                  <c:v>2536</c:v>
                </c:pt>
                <c:pt idx="370">
                  <c:v>4900</c:v>
                </c:pt>
                <c:pt idx="371">
                  <c:v>2409</c:v>
                </c:pt>
                <c:pt idx="372">
                  <c:v>2651</c:v>
                </c:pt>
                <c:pt idx="373">
                  <c:v>2305</c:v>
                </c:pt>
                <c:pt idx="374">
                  <c:v>1497</c:v>
                </c:pt>
                <c:pt idx="375">
                  <c:v>2450</c:v>
                </c:pt>
                <c:pt idx="376">
                  <c:v>2576</c:v>
                </c:pt>
                <c:pt idx="377">
                  <c:v>1879</c:v>
                </c:pt>
                <c:pt idx="378">
                  <c:v>2560</c:v>
                </c:pt>
                <c:pt idx="379">
                  <c:v>2275</c:v>
                </c:pt>
                <c:pt idx="380">
                  <c:v>2905</c:v>
                </c:pt>
                <c:pt idx="381">
                  <c:v>2952</c:v>
                </c:pt>
                <c:pt idx="382">
                  <c:v>2896</c:v>
                </c:pt>
                <c:pt idx="383">
                  <c:v>2783</c:v>
                </c:pt>
                <c:pt idx="384">
                  <c:v>3171</c:v>
                </c:pt>
                <c:pt idx="385">
                  <c:v>2766</c:v>
                </c:pt>
                <c:pt idx="386">
                  <c:v>2839</c:v>
                </c:pt>
                <c:pt idx="387">
                  <c:v>2701</c:v>
                </c:pt>
                <c:pt idx="388">
                  <c:v>2060</c:v>
                </c:pt>
                <c:pt idx="389">
                  <c:v>2796</c:v>
                </c:pt>
                <c:pt idx="390">
                  <c:v>2664</c:v>
                </c:pt>
                <c:pt idx="391">
                  <c:v>2703</c:v>
                </c:pt>
                <c:pt idx="392">
                  <c:v>2771</c:v>
                </c:pt>
                <c:pt idx="393">
                  <c:v>2060</c:v>
                </c:pt>
                <c:pt idx="394">
                  <c:v>2743</c:v>
                </c:pt>
                <c:pt idx="395">
                  <c:v>2687</c:v>
                </c:pt>
                <c:pt idx="396">
                  <c:v>2060</c:v>
                </c:pt>
                <c:pt idx="397">
                  <c:v>2843</c:v>
                </c:pt>
                <c:pt idx="398">
                  <c:v>2400</c:v>
                </c:pt>
                <c:pt idx="399">
                  <c:v>2507</c:v>
                </c:pt>
                <c:pt idx="400">
                  <c:v>2127</c:v>
                </c:pt>
                <c:pt idx="401">
                  <c:v>2225</c:v>
                </c:pt>
                <c:pt idx="402">
                  <c:v>2067</c:v>
                </c:pt>
                <c:pt idx="403">
                  <c:v>2798</c:v>
                </c:pt>
                <c:pt idx="404">
                  <c:v>1841</c:v>
                </c:pt>
                <c:pt idx="405">
                  <c:v>3727</c:v>
                </c:pt>
                <c:pt idx="406">
                  <c:v>1841</c:v>
                </c:pt>
                <c:pt idx="407">
                  <c:v>1922</c:v>
                </c:pt>
                <c:pt idx="408">
                  <c:v>1841</c:v>
                </c:pt>
                <c:pt idx="409">
                  <c:v>2053</c:v>
                </c:pt>
                <c:pt idx="410">
                  <c:v>2484</c:v>
                </c:pt>
                <c:pt idx="411">
                  <c:v>2584</c:v>
                </c:pt>
                <c:pt idx="412">
                  <c:v>1841</c:v>
                </c:pt>
                <c:pt idx="413">
                  <c:v>1993</c:v>
                </c:pt>
                <c:pt idx="414">
                  <c:v>1841</c:v>
                </c:pt>
                <c:pt idx="415">
                  <c:v>2280</c:v>
                </c:pt>
                <c:pt idx="416">
                  <c:v>1718</c:v>
                </c:pt>
                <c:pt idx="417">
                  <c:v>1466</c:v>
                </c:pt>
                <c:pt idx="418">
                  <c:v>1756</c:v>
                </c:pt>
                <c:pt idx="419">
                  <c:v>2173</c:v>
                </c:pt>
                <c:pt idx="420">
                  <c:v>2027</c:v>
                </c:pt>
                <c:pt idx="421">
                  <c:v>2039</c:v>
                </c:pt>
                <c:pt idx="422">
                  <c:v>2046</c:v>
                </c:pt>
                <c:pt idx="423">
                  <c:v>2174</c:v>
                </c:pt>
                <c:pt idx="424">
                  <c:v>2179</c:v>
                </c:pt>
                <c:pt idx="425">
                  <c:v>2086</c:v>
                </c:pt>
                <c:pt idx="426">
                  <c:v>2571</c:v>
                </c:pt>
                <c:pt idx="427">
                  <c:v>1705</c:v>
                </c:pt>
                <c:pt idx="428">
                  <c:v>2194</c:v>
                </c:pt>
                <c:pt idx="429">
                  <c:v>2012</c:v>
                </c:pt>
                <c:pt idx="430">
                  <c:v>2034</c:v>
                </c:pt>
                <c:pt idx="431">
                  <c:v>2182</c:v>
                </c:pt>
                <c:pt idx="432">
                  <c:v>2254</c:v>
                </c:pt>
                <c:pt idx="433">
                  <c:v>2002</c:v>
                </c:pt>
                <c:pt idx="434">
                  <c:v>2742</c:v>
                </c:pt>
                <c:pt idx="435">
                  <c:v>2668</c:v>
                </c:pt>
                <c:pt idx="436">
                  <c:v>2098</c:v>
                </c:pt>
                <c:pt idx="437">
                  <c:v>2076</c:v>
                </c:pt>
                <c:pt idx="438">
                  <c:v>2383</c:v>
                </c:pt>
                <c:pt idx="439">
                  <c:v>2832</c:v>
                </c:pt>
                <c:pt idx="440">
                  <c:v>2812</c:v>
                </c:pt>
                <c:pt idx="441">
                  <c:v>3096</c:v>
                </c:pt>
                <c:pt idx="442">
                  <c:v>2763</c:v>
                </c:pt>
                <c:pt idx="443">
                  <c:v>2889</c:v>
                </c:pt>
                <c:pt idx="444">
                  <c:v>2284</c:v>
                </c:pt>
                <c:pt idx="445">
                  <c:v>2667</c:v>
                </c:pt>
                <c:pt idx="446">
                  <c:v>3055</c:v>
                </c:pt>
                <c:pt idx="447">
                  <c:v>2939</c:v>
                </c:pt>
                <c:pt idx="448">
                  <c:v>2830</c:v>
                </c:pt>
                <c:pt idx="449">
                  <c:v>2836</c:v>
                </c:pt>
                <c:pt idx="450">
                  <c:v>3180</c:v>
                </c:pt>
                <c:pt idx="451">
                  <c:v>2051</c:v>
                </c:pt>
                <c:pt idx="452">
                  <c:v>2516</c:v>
                </c:pt>
                <c:pt idx="453">
                  <c:v>2734</c:v>
                </c:pt>
                <c:pt idx="454">
                  <c:v>2395</c:v>
                </c:pt>
                <c:pt idx="455">
                  <c:v>1635</c:v>
                </c:pt>
                <c:pt idx="456">
                  <c:v>1629</c:v>
                </c:pt>
                <c:pt idx="457">
                  <c:v>2743</c:v>
                </c:pt>
                <c:pt idx="458">
                  <c:v>2944</c:v>
                </c:pt>
                <c:pt idx="459">
                  <c:v>2997</c:v>
                </c:pt>
                <c:pt idx="460">
                  <c:v>2463</c:v>
                </c:pt>
                <c:pt idx="461">
                  <c:v>2846</c:v>
                </c:pt>
                <c:pt idx="462">
                  <c:v>1965</c:v>
                </c:pt>
                <c:pt idx="463">
                  <c:v>2049</c:v>
                </c:pt>
                <c:pt idx="464">
                  <c:v>2752</c:v>
                </c:pt>
                <c:pt idx="465">
                  <c:v>2781</c:v>
                </c:pt>
                <c:pt idx="466">
                  <c:v>2693</c:v>
                </c:pt>
                <c:pt idx="467">
                  <c:v>2862</c:v>
                </c:pt>
                <c:pt idx="468">
                  <c:v>2616</c:v>
                </c:pt>
                <c:pt idx="469">
                  <c:v>2995</c:v>
                </c:pt>
                <c:pt idx="470">
                  <c:v>3140</c:v>
                </c:pt>
                <c:pt idx="471">
                  <c:v>3411</c:v>
                </c:pt>
                <c:pt idx="472">
                  <c:v>3410</c:v>
                </c:pt>
                <c:pt idx="473">
                  <c:v>2867</c:v>
                </c:pt>
                <c:pt idx="474">
                  <c:v>3213</c:v>
                </c:pt>
                <c:pt idx="475">
                  <c:v>3133</c:v>
                </c:pt>
                <c:pt idx="476">
                  <c:v>3114</c:v>
                </c:pt>
                <c:pt idx="477">
                  <c:v>3043</c:v>
                </c:pt>
                <c:pt idx="478">
                  <c:v>3103</c:v>
                </c:pt>
                <c:pt idx="479">
                  <c:v>2655</c:v>
                </c:pt>
                <c:pt idx="480">
                  <c:v>3554</c:v>
                </c:pt>
                <c:pt idx="481">
                  <c:v>3577</c:v>
                </c:pt>
                <c:pt idx="482">
                  <c:v>3403</c:v>
                </c:pt>
                <c:pt idx="483">
                  <c:v>2846</c:v>
                </c:pt>
                <c:pt idx="484">
                  <c:v>2852</c:v>
                </c:pt>
                <c:pt idx="485">
                  <c:v>3062</c:v>
                </c:pt>
                <c:pt idx="486">
                  <c:v>2794</c:v>
                </c:pt>
                <c:pt idx="487">
                  <c:v>2408</c:v>
                </c:pt>
                <c:pt idx="488">
                  <c:v>1935</c:v>
                </c:pt>
                <c:pt idx="489">
                  <c:v>1705</c:v>
                </c:pt>
                <c:pt idx="490">
                  <c:v>1632</c:v>
                </c:pt>
                <c:pt idx="491">
                  <c:v>1880</c:v>
                </c:pt>
                <c:pt idx="492">
                  <c:v>2112</c:v>
                </c:pt>
                <c:pt idx="493">
                  <c:v>1829</c:v>
                </c:pt>
                <c:pt idx="494">
                  <c:v>1763</c:v>
                </c:pt>
                <c:pt idx="495">
                  <c:v>1931</c:v>
                </c:pt>
                <c:pt idx="496">
                  <c:v>2218</c:v>
                </c:pt>
                <c:pt idx="497">
                  <c:v>1651</c:v>
                </c:pt>
                <c:pt idx="498">
                  <c:v>2132</c:v>
                </c:pt>
                <c:pt idx="499">
                  <c:v>1976</c:v>
                </c:pt>
                <c:pt idx="500">
                  <c:v>1909</c:v>
                </c:pt>
                <c:pt idx="501">
                  <c:v>1813</c:v>
                </c:pt>
                <c:pt idx="502">
                  <c:v>2008</c:v>
                </c:pt>
                <c:pt idx="503">
                  <c:v>1580</c:v>
                </c:pt>
                <c:pt idx="504">
                  <c:v>1854</c:v>
                </c:pt>
                <c:pt idx="505">
                  <c:v>0</c:v>
                </c:pt>
                <c:pt idx="506">
                  <c:v>4079</c:v>
                </c:pt>
                <c:pt idx="507">
                  <c:v>4163</c:v>
                </c:pt>
                <c:pt idx="508">
                  <c:v>3666</c:v>
                </c:pt>
                <c:pt idx="509">
                  <c:v>3363</c:v>
                </c:pt>
                <c:pt idx="510">
                  <c:v>2572</c:v>
                </c:pt>
                <c:pt idx="511">
                  <c:v>4157</c:v>
                </c:pt>
                <c:pt idx="512">
                  <c:v>4092</c:v>
                </c:pt>
                <c:pt idx="513">
                  <c:v>3787</c:v>
                </c:pt>
                <c:pt idx="514">
                  <c:v>4236</c:v>
                </c:pt>
                <c:pt idx="515">
                  <c:v>4044</c:v>
                </c:pt>
                <c:pt idx="516">
                  <c:v>2908</c:v>
                </c:pt>
                <c:pt idx="517">
                  <c:v>2741</c:v>
                </c:pt>
                <c:pt idx="518">
                  <c:v>4005</c:v>
                </c:pt>
                <c:pt idx="519">
                  <c:v>3763</c:v>
                </c:pt>
                <c:pt idx="520">
                  <c:v>3061</c:v>
                </c:pt>
                <c:pt idx="521">
                  <c:v>2884</c:v>
                </c:pt>
                <c:pt idx="522">
                  <c:v>2982</c:v>
                </c:pt>
                <c:pt idx="523">
                  <c:v>2660</c:v>
                </c:pt>
                <c:pt idx="524">
                  <c:v>2654</c:v>
                </c:pt>
                <c:pt idx="525">
                  <c:v>2443</c:v>
                </c:pt>
                <c:pt idx="526">
                  <c:v>2505</c:v>
                </c:pt>
                <c:pt idx="527">
                  <c:v>2693</c:v>
                </c:pt>
                <c:pt idx="528">
                  <c:v>2439</c:v>
                </c:pt>
                <c:pt idx="529">
                  <c:v>2536</c:v>
                </c:pt>
                <c:pt idx="530">
                  <c:v>2668</c:v>
                </c:pt>
                <c:pt idx="531">
                  <c:v>2647</c:v>
                </c:pt>
                <c:pt idx="532">
                  <c:v>2883</c:v>
                </c:pt>
                <c:pt idx="533">
                  <c:v>2944</c:v>
                </c:pt>
                <c:pt idx="534">
                  <c:v>3012</c:v>
                </c:pt>
                <c:pt idx="535">
                  <c:v>2889</c:v>
                </c:pt>
                <c:pt idx="536">
                  <c:v>2547</c:v>
                </c:pt>
                <c:pt idx="537">
                  <c:v>3093</c:v>
                </c:pt>
                <c:pt idx="538">
                  <c:v>3142</c:v>
                </c:pt>
                <c:pt idx="539">
                  <c:v>2757</c:v>
                </c:pt>
                <c:pt idx="540">
                  <c:v>3513</c:v>
                </c:pt>
                <c:pt idx="541">
                  <c:v>3164</c:v>
                </c:pt>
                <c:pt idx="542">
                  <c:v>1934</c:v>
                </c:pt>
                <c:pt idx="543">
                  <c:v>1963</c:v>
                </c:pt>
                <c:pt idx="544">
                  <c:v>2009</c:v>
                </c:pt>
                <c:pt idx="545">
                  <c:v>1721</c:v>
                </c:pt>
                <c:pt idx="546">
                  <c:v>1688</c:v>
                </c:pt>
                <c:pt idx="547">
                  <c:v>1688</c:v>
                </c:pt>
                <c:pt idx="548">
                  <c:v>1688</c:v>
                </c:pt>
                <c:pt idx="549">
                  <c:v>2188</c:v>
                </c:pt>
                <c:pt idx="550">
                  <c:v>1720</c:v>
                </c:pt>
                <c:pt idx="551">
                  <c:v>2419</c:v>
                </c:pt>
                <c:pt idx="552">
                  <c:v>2748</c:v>
                </c:pt>
                <c:pt idx="553">
                  <c:v>1799</c:v>
                </c:pt>
                <c:pt idx="554">
                  <c:v>1688</c:v>
                </c:pt>
                <c:pt idx="555">
                  <c:v>1928</c:v>
                </c:pt>
                <c:pt idx="556">
                  <c:v>2067</c:v>
                </c:pt>
                <c:pt idx="557">
                  <c:v>2780</c:v>
                </c:pt>
                <c:pt idx="558">
                  <c:v>3101</c:v>
                </c:pt>
                <c:pt idx="559">
                  <c:v>2896</c:v>
                </c:pt>
                <c:pt idx="560">
                  <c:v>3566</c:v>
                </c:pt>
                <c:pt idx="561">
                  <c:v>3793</c:v>
                </c:pt>
                <c:pt idx="562">
                  <c:v>3934</c:v>
                </c:pt>
                <c:pt idx="563">
                  <c:v>4547</c:v>
                </c:pt>
                <c:pt idx="564">
                  <c:v>3545</c:v>
                </c:pt>
                <c:pt idx="565">
                  <c:v>2761</c:v>
                </c:pt>
                <c:pt idx="566">
                  <c:v>3676</c:v>
                </c:pt>
                <c:pt idx="567">
                  <c:v>3679</c:v>
                </c:pt>
                <c:pt idx="568">
                  <c:v>3659</c:v>
                </c:pt>
                <c:pt idx="569">
                  <c:v>3427</c:v>
                </c:pt>
                <c:pt idx="570">
                  <c:v>3891</c:v>
                </c:pt>
                <c:pt idx="571">
                  <c:v>3455</c:v>
                </c:pt>
                <c:pt idx="572">
                  <c:v>3802</c:v>
                </c:pt>
                <c:pt idx="573">
                  <c:v>2860</c:v>
                </c:pt>
                <c:pt idx="574">
                  <c:v>3808</c:v>
                </c:pt>
                <c:pt idx="575">
                  <c:v>3060</c:v>
                </c:pt>
                <c:pt idx="576">
                  <c:v>2698</c:v>
                </c:pt>
                <c:pt idx="577">
                  <c:v>4398</c:v>
                </c:pt>
                <c:pt idx="578">
                  <c:v>1985</c:v>
                </c:pt>
                <c:pt idx="579">
                  <c:v>1820</c:v>
                </c:pt>
                <c:pt idx="580">
                  <c:v>2004</c:v>
                </c:pt>
                <c:pt idx="581">
                  <c:v>1990</c:v>
                </c:pt>
                <c:pt idx="582">
                  <c:v>1819</c:v>
                </c:pt>
                <c:pt idx="583">
                  <c:v>1959</c:v>
                </c:pt>
                <c:pt idx="584">
                  <c:v>1896</c:v>
                </c:pt>
                <c:pt idx="585">
                  <c:v>1821</c:v>
                </c:pt>
                <c:pt idx="586">
                  <c:v>1740</c:v>
                </c:pt>
                <c:pt idx="587">
                  <c:v>1819</c:v>
                </c:pt>
                <c:pt idx="588">
                  <c:v>1859</c:v>
                </c:pt>
                <c:pt idx="589">
                  <c:v>1783</c:v>
                </c:pt>
                <c:pt idx="590">
                  <c:v>0</c:v>
                </c:pt>
                <c:pt idx="591">
                  <c:v>1432</c:v>
                </c:pt>
                <c:pt idx="592">
                  <c:v>2690</c:v>
                </c:pt>
                <c:pt idx="593">
                  <c:v>1497</c:v>
                </c:pt>
                <c:pt idx="594">
                  <c:v>1334</c:v>
                </c:pt>
                <c:pt idx="595">
                  <c:v>1368</c:v>
                </c:pt>
                <c:pt idx="596">
                  <c:v>1370</c:v>
                </c:pt>
                <c:pt idx="597">
                  <c:v>1341</c:v>
                </c:pt>
                <c:pt idx="598">
                  <c:v>1474</c:v>
                </c:pt>
                <c:pt idx="599">
                  <c:v>1427</c:v>
                </c:pt>
                <c:pt idx="600">
                  <c:v>1328</c:v>
                </c:pt>
                <c:pt idx="601">
                  <c:v>1393</c:v>
                </c:pt>
                <c:pt idx="602">
                  <c:v>1359</c:v>
                </c:pt>
                <c:pt idx="603">
                  <c:v>1002</c:v>
                </c:pt>
                <c:pt idx="604">
                  <c:v>3199</c:v>
                </c:pt>
                <c:pt idx="605">
                  <c:v>2696</c:v>
                </c:pt>
                <c:pt idx="606">
                  <c:v>2580</c:v>
                </c:pt>
                <c:pt idx="607">
                  <c:v>3324</c:v>
                </c:pt>
                <c:pt idx="608">
                  <c:v>2222</c:v>
                </c:pt>
                <c:pt idx="609">
                  <c:v>2463</c:v>
                </c:pt>
                <c:pt idx="610">
                  <c:v>3328</c:v>
                </c:pt>
                <c:pt idx="611">
                  <c:v>3404</c:v>
                </c:pt>
                <c:pt idx="612">
                  <c:v>2987</c:v>
                </c:pt>
                <c:pt idx="613">
                  <c:v>3008</c:v>
                </c:pt>
                <c:pt idx="614">
                  <c:v>2799</c:v>
                </c:pt>
                <c:pt idx="615">
                  <c:v>1276</c:v>
                </c:pt>
                <c:pt idx="616">
                  <c:v>2030</c:v>
                </c:pt>
                <c:pt idx="617">
                  <c:v>1541</c:v>
                </c:pt>
                <c:pt idx="618">
                  <c:v>1348</c:v>
                </c:pt>
                <c:pt idx="619">
                  <c:v>1742</c:v>
                </c:pt>
                <c:pt idx="620">
                  <c:v>1549</c:v>
                </c:pt>
                <c:pt idx="621">
                  <c:v>1589</c:v>
                </c:pt>
                <c:pt idx="622">
                  <c:v>1351</c:v>
                </c:pt>
                <c:pt idx="623">
                  <c:v>1347</c:v>
                </c:pt>
                <c:pt idx="624">
                  <c:v>1347</c:v>
                </c:pt>
                <c:pt idx="625">
                  <c:v>1347</c:v>
                </c:pt>
                <c:pt idx="626">
                  <c:v>1347</c:v>
                </c:pt>
                <c:pt idx="627">
                  <c:v>1347</c:v>
                </c:pt>
                <c:pt idx="628">
                  <c:v>665</c:v>
                </c:pt>
                <c:pt idx="629">
                  <c:v>2220</c:v>
                </c:pt>
                <c:pt idx="630">
                  <c:v>2411</c:v>
                </c:pt>
                <c:pt idx="631">
                  <c:v>2505</c:v>
                </c:pt>
                <c:pt idx="632">
                  <c:v>2195</c:v>
                </c:pt>
                <c:pt idx="633">
                  <c:v>2338</c:v>
                </c:pt>
                <c:pt idx="634">
                  <c:v>2063</c:v>
                </c:pt>
                <c:pt idx="635">
                  <c:v>2383</c:v>
                </c:pt>
                <c:pt idx="636">
                  <c:v>2229</c:v>
                </c:pt>
                <c:pt idx="637">
                  <c:v>2063</c:v>
                </c:pt>
                <c:pt idx="638">
                  <c:v>2063</c:v>
                </c:pt>
                <c:pt idx="639">
                  <c:v>2063</c:v>
                </c:pt>
                <c:pt idx="640">
                  <c:v>2063</c:v>
                </c:pt>
                <c:pt idx="641">
                  <c:v>1383</c:v>
                </c:pt>
                <c:pt idx="642">
                  <c:v>2390</c:v>
                </c:pt>
                <c:pt idx="643">
                  <c:v>2380</c:v>
                </c:pt>
                <c:pt idx="644">
                  <c:v>2473</c:v>
                </c:pt>
                <c:pt idx="645">
                  <c:v>2752</c:v>
                </c:pt>
                <c:pt idx="646">
                  <c:v>2649</c:v>
                </c:pt>
                <c:pt idx="647">
                  <c:v>2609</c:v>
                </c:pt>
                <c:pt idx="648">
                  <c:v>2498</c:v>
                </c:pt>
                <c:pt idx="649">
                  <c:v>1995</c:v>
                </c:pt>
                <c:pt idx="650">
                  <c:v>1848</c:v>
                </c:pt>
                <c:pt idx="651">
                  <c:v>2709</c:v>
                </c:pt>
                <c:pt idx="652">
                  <c:v>2797</c:v>
                </c:pt>
                <c:pt idx="653">
                  <c:v>2544</c:v>
                </c:pt>
                <c:pt idx="654">
                  <c:v>1853</c:v>
                </c:pt>
                <c:pt idx="655">
                  <c:v>1459</c:v>
                </c:pt>
                <c:pt idx="656">
                  <c:v>1447</c:v>
                </c:pt>
                <c:pt idx="657">
                  <c:v>1690</c:v>
                </c:pt>
                <c:pt idx="658">
                  <c:v>1604</c:v>
                </c:pt>
                <c:pt idx="659">
                  <c:v>1658</c:v>
                </c:pt>
                <c:pt idx="660">
                  <c:v>1926</c:v>
                </c:pt>
                <c:pt idx="661">
                  <c:v>1736</c:v>
                </c:pt>
                <c:pt idx="662">
                  <c:v>1491</c:v>
                </c:pt>
                <c:pt idx="663">
                  <c:v>1555</c:v>
                </c:pt>
                <c:pt idx="664">
                  <c:v>1869</c:v>
                </c:pt>
                <c:pt idx="665">
                  <c:v>1141</c:v>
                </c:pt>
                <c:pt idx="666">
                  <c:v>1698</c:v>
                </c:pt>
                <c:pt idx="667">
                  <c:v>1364</c:v>
                </c:pt>
                <c:pt idx="668">
                  <c:v>2124</c:v>
                </c:pt>
                <c:pt idx="669">
                  <c:v>1403</c:v>
                </c:pt>
                <c:pt idx="670">
                  <c:v>1613</c:v>
                </c:pt>
                <c:pt idx="671">
                  <c:v>1878</c:v>
                </c:pt>
                <c:pt idx="672">
                  <c:v>1426</c:v>
                </c:pt>
                <c:pt idx="673">
                  <c:v>1780</c:v>
                </c:pt>
                <c:pt idx="674">
                  <c:v>1742</c:v>
                </c:pt>
                <c:pt idx="675">
                  <c:v>1972</c:v>
                </c:pt>
                <c:pt idx="676">
                  <c:v>1821</c:v>
                </c:pt>
                <c:pt idx="677">
                  <c:v>1630</c:v>
                </c:pt>
                <c:pt idx="678">
                  <c:v>1899</c:v>
                </c:pt>
                <c:pt idx="679">
                  <c:v>1903</c:v>
                </c:pt>
                <c:pt idx="680">
                  <c:v>1125</c:v>
                </c:pt>
                <c:pt idx="681">
                  <c:v>2344</c:v>
                </c:pt>
                <c:pt idx="682">
                  <c:v>1982</c:v>
                </c:pt>
                <c:pt idx="683">
                  <c:v>1739</c:v>
                </c:pt>
                <c:pt idx="684">
                  <c:v>1878</c:v>
                </c:pt>
                <c:pt idx="685">
                  <c:v>1906</c:v>
                </c:pt>
                <c:pt idx="686">
                  <c:v>2015</c:v>
                </c:pt>
                <c:pt idx="687">
                  <c:v>1971</c:v>
                </c:pt>
                <c:pt idx="688">
                  <c:v>1910</c:v>
                </c:pt>
                <c:pt idx="689">
                  <c:v>1897</c:v>
                </c:pt>
                <c:pt idx="690">
                  <c:v>2096</c:v>
                </c:pt>
                <c:pt idx="691">
                  <c:v>1906</c:v>
                </c:pt>
                <c:pt idx="692">
                  <c:v>1962</c:v>
                </c:pt>
                <c:pt idx="693">
                  <c:v>1826</c:v>
                </c:pt>
                <c:pt idx="694">
                  <c:v>1431</c:v>
                </c:pt>
                <c:pt idx="695">
                  <c:v>1788</c:v>
                </c:pt>
                <c:pt idx="696">
                  <c:v>1237</c:v>
                </c:pt>
                <c:pt idx="697">
                  <c:v>1450</c:v>
                </c:pt>
                <c:pt idx="698">
                  <c:v>1501</c:v>
                </c:pt>
                <c:pt idx="699">
                  <c:v>1760</c:v>
                </c:pt>
                <c:pt idx="700">
                  <c:v>1710</c:v>
                </c:pt>
                <c:pt idx="701">
                  <c:v>1628</c:v>
                </c:pt>
                <c:pt idx="702">
                  <c:v>1618</c:v>
                </c:pt>
                <c:pt idx="703">
                  <c:v>1590</c:v>
                </c:pt>
                <c:pt idx="704">
                  <c:v>1574</c:v>
                </c:pt>
                <c:pt idx="705">
                  <c:v>1633</c:v>
                </c:pt>
                <c:pt idx="706">
                  <c:v>1667</c:v>
                </c:pt>
                <c:pt idx="707">
                  <c:v>1630</c:v>
                </c:pt>
                <c:pt idx="708">
                  <c:v>52</c:v>
                </c:pt>
                <c:pt idx="709">
                  <c:v>3654</c:v>
                </c:pt>
                <c:pt idx="710">
                  <c:v>1980</c:v>
                </c:pt>
                <c:pt idx="711">
                  <c:v>2207</c:v>
                </c:pt>
                <c:pt idx="712">
                  <c:v>2828</c:v>
                </c:pt>
                <c:pt idx="713">
                  <c:v>3879</c:v>
                </c:pt>
                <c:pt idx="714">
                  <c:v>3429</c:v>
                </c:pt>
                <c:pt idx="715">
                  <c:v>2704</c:v>
                </c:pt>
                <c:pt idx="716">
                  <c:v>2975</c:v>
                </c:pt>
                <c:pt idx="717">
                  <c:v>3089</c:v>
                </c:pt>
                <c:pt idx="718">
                  <c:v>2785</c:v>
                </c:pt>
                <c:pt idx="719">
                  <c:v>2926</c:v>
                </c:pt>
                <c:pt idx="720">
                  <c:v>2645</c:v>
                </c:pt>
                <c:pt idx="721">
                  <c:v>1120</c:v>
                </c:pt>
                <c:pt idx="722">
                  <c:v>2286</c:v>
                </c:pt>
                <c:pt idx="723">
                  <c:v>2115</c:v>
                </c:pt>
                <c:pt idx="724">
                  <c:v>1593</c:v>
                </c:pt>
                <c:pt idx="725">
                  <c:v>2270</c:v>
                </c:pt>
                <c:pt idx="726">
                  <c:v>2235</c:v>
                </c:pt>
                <c:pt idx="727">
                  <c:v>2282</c:v>
                </c:pt>
                <c:pt idx="728">
                  <c:v>2530</c:v>
                </c:pt>
                <c:pt idx="729">
                  <c:v>2266</c:v>
                </c:pt>
                <c:pt idx="730">
                  <c:v>2158</c:v>
                </c:pt>
                <c:pt idx="731">
                  <c:v>1792</c:v>
                </c:pt>
                <c:pt idx="732">
                  <c:v>2345</c:v>
                </c:pt>
                <c:pt idx="733">
                  <c:v>2260</c:v>
                </c:pt>
                <c:pt idx="734">
                  <c:v>2232</c:v>
                </c:pt>
                <c:pt idx="735">
                  <c:v>257</c:v>
                </c:pt>
                <c:pt idx="736">
                  <c:v>2955</c:v>
                </c:pt>
                <c:pt idx="737">
                  <c:v>2926</c:v>
                </c:pt>
                <c:pt idx="738">
                  <c:v>3147</c:v>
                </c:pt>
                <c:pt idx="739">
                  <c:v>3290</c:v>
                </c:pt>
                <c:pt idx="740">
                  <c:v>3162</c:v>
                </c:pt>
                <c:pt idx="741">
                  <c:v>2899</c:v>
                </c:pt>
                <c:pt idx="742">
                  <c:v>3425</c:v>
                </c:pt>
                <c:pt idx="743">
                  <c:v>4022</c:v>
                </c:pt>
                <c:pt idx="744">
                  <c:v>3934</c:v>
                </c:pt>
                <c:pt idx="745">
                  <c:v>3013</c:v>
                </c:pt>
                <c:pt idx="746">
                  <c:v>3061</c:v>
                </c:pt>
                <c:pt idx="747">
                  <c:v>2954</c:v>
                </c:pt>
                <c:pt idx="748">
                  <c:v>1623</c:v>
                </c:pt>
                <c:pt idx="749">
                  <c:v>2113</c:v>
                </c:pt>
                <c:pt idx="750">
                  <c:v>2246</c:v>
                </c:pt>
                <c:pt idx="751">
                  <c:v>2336</c:v>
                </c:pt>
                <c:pt idx="752">
                  <c:v>2421</c:v>
                </c:pt>
                <c:pt idx="753">
                  <c:v>2070</c:v>
                </c:pt>
                <c:pt idx="754">
                  <c:v>2120</c:v>
                </c:pt>
                <c:pt idx="755">
                  <c:v>2211</c:v>
                </c:pt>
                <c:pt idx="756">
                  <c:v>2123</c:v>
                </c:pt>
                <c:pt idx="757">
                  <c:v>2423</c:v>
                </c:pt>
                <c:pt idx="758">
                  <c:v>2281</c:v>
                </c:pt>
                <c:pt idx="759">
                  <c:v>2181</c:v>
                </c:pt>
                <c:pt idx="760">
                  <c:v>2499</c:v>
                </c:pt>
                <c:pt idx="761">
                  <c:v>1212</c:v>
                </c:pt>
                <c:pt idx="762">
                  <c:v>1909</c:v>
                </c:pt>
                <c:pt idx="763">
                  <c:v>1692</c:v>
                </c:pt>
                <c:pt idx="764">
                  <c:v>2066</c:v>
                </c:pt>
                <c:pt idx="765">
                  <c:v>1953</c:v>
                </c:pt>
                <c:pt idx="766">
                  <c:v>1842</c:v>
                </c:pt>
                <c:pt idx="767">
                  <c:v>2262</c:v>
                </c:pt>
                <c:pt idx="768">
                  <c:v>1722</c:v>
                </c:pt>
                <c:pt idx="769">
                  <c:v>1973</c:v>
                </c:pt>
                <c:pt idx="770">
                  <c:v>2666</c:v>
                </c:pt>
                <c:pt idx="771">
                  <c:v>2223</c:v>
                </c:pt>
                <c:pt idx="772">
                  <c:v>1889</c:v>
                </c:pt>
                <c:pt idx="773">
                  <c:v>2131</c:v>
                </c:pt>
                <c:pt idx="774">
                  <c:v>1452</c:v>
                </c:pt>
                <c:pt idx="775">
                  <c:v>2947</c:v>
                </c:pt>
                <c:pt idx="776">
                  <c:v>2017</c:v>
                </c:pt>
                <c:pt idx="777">
                  <c:v>2859</c:v>
                </c:pt>
                <c:pt idx="778">
                  <c:v>3145</c:v>
                </c:pt>
                <c:pt idx="779">
                  <c:v>3004</c:v>
                </c:pt>
                <c:pt idx="780">
                  <c:v>3006</c:v>
                </c:pt>
                <c:pt idx="781">
                  <c:v>2859</c:v>
                </c:pt>
                <c:pt idx="782">
                  <c:v>3683</c:v>
                </c:pt>
                <c:pt idx="783">
                  <c:v>3287</c:v>
                </c:pt>
                <c:pt idx="784">
                  <c:v>2990</c:v>
                </c:pt>
                <c:pt idx="785">
                  <c:v>3172</c:v>
                </c:pt>
                <c:pt idx="786">
                  <c:v>3069</c:v>
                </c:pt>
                <c:pt idx="787">
                  <c:v>1240</c:v>
                </c:pt>
                <c:pt idx="788">
                  <c:v>2026</c:v>
                </c:pt>
                <c:pt idx="789">
                  <c:v>1747</c:v>
                </c:pt>
                <c:pt idx="790">
                  <c:v>1996</c:v>
                </c:pt>
                <c:pt idx="791">
                  <c:v>2116</c:v>
                </c:pt>
                <c:pt idx="792">
                  <c:v>1698</c:v>
                </c:pt>
                <c:pt idx="793">
                  <c:v>2156</c:v>
                </c:pt>
                <c:pt idx="794">
                  <c:v>1916</c:v>
                </c:pt>
                <c:pt idx="795">
                  <c:v>1494</c:v>
                </c:pt>
                <c:pt idx="796">
                  <c:v>1762</c:v>
                </c:pt>
                <c:pt idx="797">
                  <c:v>2272</c:v>
                </c:pt>
                <c:pt idx="798">
                  <c:v>2335</c:v>
                </c:pt>
                <c:pt idx="799">
                  <c:v>1693</c:v>
                </c:pt>
                <c:pt idx="800">
                  <c:v>741</c:v>
                </c:pt>
                <c:pt idx="801">
                  <c:v>3405</c:v>
                </c:pt>
                <c:pt idx="802">
                  <c:v>4546</c:v>
                </c:pt>
                <c:pt idx="803">
                  <c:v>3014</c:v>
                </c:pt>
                <c:pt idx="804">
                  <c:v>3795</c:v>
                </c:pt>
                <c:pt idx="805">
                  <c:v>2755</c:v>
                </c:pt>
                <c:pt idx="806">
                  <c:v>3004</c:v>
                </c:pt>
                <c:pt idx="807">
                  <c:v>2643</c:v>
                </c:pt>
                <c:pt idx="808">
                  <c:v>1819</c:v>
                </c:pt>
                <c:pt idx="809">
                  <c:v>1819</c:v>
                </c:pt>
                <c:pt idx="810">
                  <c:v>2489</c:v>
                </c:pt>
                <c:pt idx="811">
                  <c:v>3841</c:v>
                </c:pt>
                <c:pt idx="812">
                  <c:v>1665</c:v>
                </c:pt>
                <c:pt idx="813">
                  <c:v>1496</c:v>
                </c:pt>
                <c:pt idx="814">
                  <c:v>2361</c:v>
                </c:pt>
                <c:pt idx="815">
                  <c:v>2044</c:v>
                </c:pt>
                <c:pt idx="816">
                  <c:v>1496</c:v>
                </c:pt>
                <c:pt idx="817">
                  <c:v>1902</c:v>
                </c:pt>
                <c:pt idx="818">
                  <c:v>2636</c:v>
                </c:pt>
                <c:pt idx="819">
                  <c:v>1838</c:v>
                </c:pt>
                <c:pt idx="820">
                  <c:v>2469</c:v>
                </c:pt>
                <c:pt idx="821">
                  <c:v>2250</c:v>
                </c:pt>
                <c:pt idx="822">
                  <c:v>1248</c:v>
                </c:pt>
                <c:pt idx="823">
                  <c:v>2560</c:v>
                </c:pt>
                <c:pt idx="824">
                  <c:v>3327</c:v>
                </c:pt>
                <c:pt idx="825">
                  <c:v>2725</c:v>
                </c:pt>
                <c:pt idx="826">
                  <c:v>2671</c:v>
                </c:pt>
                <c:pt idx="827">
                  <c:v>2718</c:v>
                </c:pt>
                <c:pt idx="828">
                  <c:v>2682</c:v>
                </c:pt>
                <c:pt idx="829">
                  <c:v>2806</c:v>
                </c:pt>
                <c:pt idx="830">
                  <c:v>2613</c:v>
                </c:pt>
                <c:pt idx="831">
                  <c:v>2712</c:v>
                </c:pt>
                <c:pt idx="832">
                  <c:v>2175</c:v>
                </c:pt>
                <c:pt idx="833">
                  <c:v>0</c:v>
                </c:pt>
                <c:pt idx="834">
                  <c:v>1841</c:v>
                </c:pt>
                <c:pt idx="835">
                  <c:v>2319</c:v>
                </c:pt>
                <c:pt idx="836">
                  <c:v>1841</c:v>
                </c:pt>
                <c:pt idx="837">
                  <c:v>1843</c:v>
                </c:pt>
                <c:pt idx="838">
                  <c:v>1841</c:v>
                </c:pt>
                <c:pt idx="839">
                  <c:v>1841</c:v>
                </c:pt>
                <c:pt idx="840">
                  <c:v>2496</c:v>
                </c:pt>
                <c:pt idx="841">
                  <c:v>1032</c:v>
                </c:pt>
                <c:pt idx="842">
                  <c:v>1994</c:v>
                </c:pt>
                <c:pt idx="843">
                  <c:v>1740</c:v>
                </c:pt>
                <c:pt idx="844">
                  <c:v>2162</c:v>
                </c:pt>
                <c:pt idx="845">
                  <c:v>2072</c:v>
                </c:pt>
                <c:pt idx="846">
                  <c:v>2086</c:v>
                </c:pt>
                <c:pt idx="847">
                  <c:v>2066</c:v>
                </c:pt>
                <c:pt idx="848">
                  <c:v>1850</c:v>
                </c:pt>
                <c:pt idx="849">
                  <c:v>1947</c:v>
                </c:pt>
                <c:pt idx="850">
                  <c:v>1659</c:v>
                </c:pt>
                <c:pt idx="851">
                  <c:v>2105</c:v>
                </c:pt>
                <c:pt idx="852">
                  <c:v>2361</c:v>
                </c:pt>
                <c:pt idx="853">
                  <c:v>1855</c:v>
                </c:pt>
                <c:pt idx="854">
                  <c:v>928</c:v>
                </c:pt>
                <c:pt idx="855">
                  <c:v>2937</c:v>
                </c:pt>
                <c:pt idx="856">
                  <c:v>2225</c:v>
                </c:pt>
                <c:pt idx="857">
                  <c:v>2642</c:v>
                </c:pt>
                <c:pt idx="858">
                  <c:v>2976</c:v>
                </c:pt>
                <c:pt idx="859">
                  <c:v>1557</c:v>
                </c:pt>
                <c:pt idx="860">
                  <c:v>2933</c:v>
                </c:pt>
                <c:pt idx="861">
                  <c:v>2553</c:v>
                </c:pt>
                <c:pt idx="862">
                  <c:v>120</c:v>
                </c:pt>
                <c:pt idx="863">
                  <c:v>2772</c:v>
                </c:pt>
                <c:pt idx="864">
                  <c:v>2730</c:v>
                </c:pt>
                <c:pt idx="865">
                  <c:v>2754</c:v>
                </c:pt>
                <c:pt idx="866">
                  <c:v>2754</c:v>
                </c:pt>
                <c:pt idx="867">
                  <c:v>2655</c:v>
                </c:pt>
                <c:pt idx="868">
                  <c:v>2386</c:v>
                </c:pt>
                <c:pt idx="869">
                  <c:v>2924</c:v>
                </c:pt>
                <c:pt idx="870">
                  <c:v>2739</c:v>
                </c:pt>
                <c:pt idx="871">
                  <c:v>2534</c:v>
                </c:pt>
                <c:pt idx="872">
                  <c:v>2960</c:v>
                </c:pt>
                <c:pt idx="873">
                  <c:v>2800</c:v>
                </c:pt>
                <c:pt idx="874">
                  <c:v>2735</c:v>
                </c:pt>
                <c:pt idx="875">
                  <c:v>1199</c:v>
                </c:pt>
                <c:pt idx="876">
                  <c:v>3186</c:v>
                </c:pt>
                <c:pt idx="877">
                  <c:v>1886</c:v>
                </c:pt>
                <c:pt idx="878">
                  <c:v>1988</c:v>
                </c:pt>
                <c:pt idx="879">
                  <c:v>3023</c:v>
                </c:pt>
                <c:pt idx="880">
                  <c:v>2918</c:v>
                </c:pt>
                <c:pt idx="881">
                  <c:v>2950</c:v>
                </c:pt>
                <c:pt idx="882">
                  <c:v>2859</c:v>
                </c:pt>
                <c:pt idx="883">
                  <c:v>3331</c:v>
                </c:pt>
                <c:pt idx="884">
                  <c:v>3589</c:v>
                </c:pt>
                <c:pt idx="885">
                  <c:v>2765</c:v>
                </c:pt>
                <c:pt idx="886">
                  <c:v>2926</c:v>
                </c:pt>
                <c:pt idx="887">
                  <c:v>2809</c:v>
                </c:pt>
                <c:pt idx="888">
                  <c:v>1505</c:v>
                </c:pt>
                <c:pt idx="889">
                  <c:v>2044</c:v>
                </c:pt>
                <c:pt idx="890">
                  <c:v>3635</c:v>
                </c:pt>
                <c:pt idx="891">
                  <c:v>3369</c:v>
                </c:pt>
                <c:pt idx="892">
                  <c:v>3491</c:v>
                </c:pt>
                <c:pt idx="893">
                  <c:v>3784</c:v>
                </c:pt>
                <c:pt idx="894">
                  <c:v>3110</c:v>
                </c:pt>
                <c:pt idx="895">
                  <c:v>3783</c:v>
                </c:pt>
                <c:pt idx="896">
                  <c:v>3644</c:v>
                </c:pt>
                <c:pt idx="897">
                  <c:v>2799</c:v>
                </c:pt>
                <c:pt idx="898">
                  <c:v>2685</c:v>
                </c:pt>
                <c:pt idx="899">
                  <c:v>3721</c:v>
                </c:pt>
                <c:pt idx="900">
                  <c:v>3586</c:v>
                </c:pt>
                <c:pt idx="901">
                  <c:v>3788</c:v>
                </c:pt>
                <c:pt idx="902">
                  <c:v>1976</c:v>
                </c:pt>
                <c:pt idx="903">
                  <c:v>2650</c:v>
                </c:pt>
                <c:pt idx="904">
                  <c:v>2596</c:v>
                </c:pt>
                <c:pt idx="905">
                  <c:v>2894</c:v>
                </c:pt>
                <c:pt idx="906">
                  <c:v>3212</c:v>
                </c:pt>
                <c:pt idx="907">
                  <c:v>2516</c:v>
                </c:pt>
                <c:pt idx="908">
                  <c:v>3266</c:v>
                </c:pt>
                <c:pt idx="909">
                  <c:v>2683</c:v>
                </c:pt>
                <c:pt idx="910">
                  <c:v>2810</c:v>
                </c:pt>
                <c:pt idx="911">
                  <c:v>2940</c:v>
                </c:pt>
                <c:pt idx="912">
                  <c:v>2947</c:v>
                </c:pt>
                <c:pt idx="913">
                  <c:v>2846</c:v>
                </c:pt>
                <c:pt idx="914">
                  <c:v>2804</c:v>
                </c:pt>
                <c:pt idx="915">
                  <c:v>0</c:v>
                </c:pt>
                <c:pt idx="916">
                  <c:v>2044</c:v>
                </c:pt>
                <c:pt idx="917">
                  <c:v>1962</c:v>
                </c:pt>
                <c:pt idx="918">
                  <c:v>2015</c:v>
                </c:pt>
                <c:pt idx="919">
                  <c:v>2297</c:v>
                </c:pt>
                <c:pt idx="920">
                  <c:v>2067</c:v>
                </c:pt>
                <c:pt idx="921">
                  <c:v>1688</c:v>
                </c:pt>
                <c:pt idx="922">
                  <c:v>1688</c:v>
                </c:pt>
                <c:pt idx="923">
                  <c:v>1688</c:v>
                </c:pt>
                <c:pt idx="924">
                  <c:v>1688</c:v>
                </c:pt>
                <c:pt idx="925">
                  <c:v>1688</c:v>
                </c:pt>
                <c:pt idx="926">
                  <c:v>57</c:v>
                </c:pt>
                <c:pt idx="927">
                  <c:v>3921</c:v>
                </c:pt>
                <c:pt idx="928">
                  <c:v>2786</c:v>
                </c:pt>
                <c:pt idx="929">
                  <c:v>2189</c:v>
                </c:pt>
                <c:pt idx="930">
                  <c:v>2817</c:v>
                </c:pt>
                <c:pt idx="931">
                  <c:v>3477</c:v>
                </c:pt>
                <c:pt idx="932">
                  <c:v>3052</c:v>
                </c:pt>
                <c:pt idx="933">
                  <c:v>4015</c:v>
                </c:pt>
                <c:pt idx="934">
                  <c:v>4142</c:v>
                </c:pt>
                <c:pt idx="935">
                  <c:v>2847</c:v>
                </c:pt>
                <c:pt idx="936">
                  <c:v>3710</c:v>
                </c:pt>
                <c:pt idx="937">
                  <c:v>2832</c:v>
                </c:pt>
                <c:pt idx="938">
                  <c:v>3832</c:v>
                </c:pt>
                <c:pt idx="939">
                  <c:v>1849</c:v>
                </c:pt>
              </c:numCache>
            </c:numRef>
          </c:xVal>
          <c:yVal>
            <c:numRef>
              <c:f>'3'!$AE$2:$AE$941</c:f>
              <c:numCache>
                <c:formatCode>0</c:formatCode>
                <c:ptCount val="940"/>
                <c:pt idx="0">
                  <c:v>17.216666666666665</c:v>
                </c:pt>
                <c:pt idx="1">
                  <c:v>24</c:v>
                </c:pt>
                <c:pt idx="2">
                  <c:v>16.633333333333333</c:v>
                </c:pt>
                <c:pt idx="3">
                  <c:v>17.333333333333332</c:v>
                </c:pt>
                <c:pt idx="4">
                  <c:v>12.683333333333334</c:v>
                </c:pt>
                <c:pt idx="5">
                  <c:v>24</c:v>
                </c:pt>
                <c:pt idx="6">
                  <c:v>18.666666666666668</c:v>
                </c:pt>
                <c:pt idx="7">
                  <c:v>17.716666666666665</c:v>
                </c:pt>
                <c:pt idx="8">
                  <c:v>17.933333333333334</c:v>
                </c:pt>
                <c:pt idx="9">
                  <c:v>24</c:v>
                </c:pt>
                <c:pt idx="10">
                  <c:v>17.600000000000001</c:v>
                </c:pt>
                <c:pt idx="11">
                  <c:v>16.516666666666666</c:v>
                </c:pt>
                <c:pt idx="12">
                  <c:v>18.616666666666667</c:v>
                </c:pt>
                <c:pt idx="13">
                  <c:v>19.433333333333334</c:v>
                </c:pt>
                <c:pt idx="14">
                  <c:v>24</c:v>
                </c:pt>
                <c:pt idx="15">
                  <c:v>17.45</c:v>
                </c:pt>
                <c:pt idx="16">
                  <c:v>18.100000000000001</c:v>
                </c:pt>
                <c:pt idx="17">
                  <c:v>16.916666666666668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21.883333333333333</c:v>
                </c:pt>
                <c:pt idx="53">
                  <c:v>21.633333333333333</c:v>
                </c:pt>
                <c:pt idx="54">
                  <c:v>24</c:v>
                </c:pt>
                <c:pt idx="55">
                  <c:v>20.266666666666666</c:v>
                </c:pt>
                <c:pt idx="56">
                  <c:v>11.716666666666667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22.15</c:v>
                </c:pt>
                <c:pt idx="71">
                  <c:v>6.7</c:v>
                </c:pt>
                <c:pt idx="72">
                  <c:v>16.966666666666665</c:v>
                </c:pt>
                <c:pt idx="73">
                  <c:v>23.15</c:v>
                </c:pt>
                <c:pt idx="74">
                  <c:v>16.533333333333335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21.916666666666668</c:v>
                </c:pt>
                <c:pt idx="85">
                  <c:v>20.833333333333332</c:v>
                </c:pt>
                <c:pt idx="86">
                  <c:v>24</c:v>
                </c:pt>
                <c:pt idx="87">
                  <c:v>21.033333333333335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15.016666666666667</c:v>
                </c:pt>
                <c:pt idx="109">
                  <c:v>14.166666666666666</c:v>
                </c:pt>
                <c:pt idx="110">
                  <c:v>14.583333333333334</c:v>
                </c:pt>
                <c:pt idx="111">
                  <c:v>14.633333333333333</c:v>
                </c:pt>
                <c:pt idx="112">
                  <c:v>18.55</c:v>
                </c:pt>
                <c:pt idx="113">
                  <c:v>20.733333333333334</c:v>
                </c:pt>
                <c:pt idx="114">
                  <c:v>15.433333333333334</c:v>
                </c:pt>
                <c:pt idx="115">
                  <c:v>15.833333333333334</c:v>
                </c:pt>
                <c:pt idx="116">
                  <c:v>15.033333333333333</c:v>
                </c:pt>
                <c:pt idx="117">
                  <c:v>14.566666666666666</c:v>
                </c:pt>
                <c:pt idx="118">
                  <c:v>14.833333333333334</c:v>
                </c:pt>
                <c:pt idx="119">
                  <c:v>14.466666666666667</c:v>
                </c:pt>
                <c:pt idx="120">
                  <c:v>18.016666666666666</c:v>
                </c:pt>
                <c:pt idx="121">
                  <c:v>21.766666666666666</c:v>
                </c:pt>
                <c:pt idx="122">
                  <c:v>14.533333333333333</c:v>
                </c:pt>
                <c:pt idx="123">
                  <c:v>15.95</c:v>
                </c:pt>
                <c:pt idx="124">
                  <c:v>14.066666666666666</c:v>
                </c:pt>
                <c:pt idx="125">
                  <c:v>13.783333333333333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22.85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15.366666666666667</c:v>
                </c:pt>
                <c:pt idx="145">
                  <c:v>16</c:v>
                </c:pt>
                <c:pt idx="146">
                  <c:v>17.149999999999999</c:v>
                </c:pt>
                <c:pt idx="147">
                  <c:v>22.9</c:v>
                </c:pt>
                <c:pt idx="148">
                  <c:v>12.75</c:v>
                </c:pt>
                <c:pt idx="149">
                  <c:v>15.183333333333334</c:v>
                </c:pt>
                <c:pt idx="150">
                  <c:v>17.283333333333335</c:v>
                </c:pt>
                <c:pt idx="151">
                  <c:v>22.233333333333334</c:v>
                </c:pt>
                <c:pt idx="152">
                  <c:v>16.966666666666665</c:v>
                </c:pt>
                <c:pt idx="153">
                  <c:v>17.05</c:v>
                </c:pt>
                <c:pt idx="154">
                  <c:v>16.966666666666665</c:v>
                </c:pt>
                <c:pt idx="155">
                  <c:v>15.733333333333333</c:v>
                </c:pt>
                <c:pt idx="156">
                  <c:v>15.933333333333334</c:v>
                </c:pt>
                <c:pt idx="157">
                  <c:v>15.983333333333333</c:v>
                </c:pt>
                <c:pt idx="158">
                  <c:v>15.883333333333333</c:v>
                </c:pt>
                <c:pt idx="159">
                  <c:v>16.55</c:v>
                </c:pt>
                <c:pt idx="160" formatCode="0.000000">
                  <c:v>0.1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16.399999999999999</c:v>
                </c:pt>
                <c:pt idx="198">
                  <c:v>17.383333333333333</c:v>
                </c:pt>
                <c:pt idx="199">
                  <c:v>14.733333333333333</c:v>
                </c:pt>
                <c:pt idx="200">
                  <c:v>15.5</c:v>
                </c:pt>
                <c:pt idx="201">
                  <c:v>14.566666666666666</c:v>
                </c:pt>
                <c:pt idx="202">
                  <c:v>15.3</c:v>
                </c:pt>
                <c:pt idx="203">
                  <c:v>17.416666666666668</c:v>
                </c:pt>
                <c:pt idx="204">
                  <c:v>18.483333333333334</c:v>
                </c:pt>
                <c:pt idx="205">
                  <c:v>15.9</c:v>
                </c:pt>
                <c:pt idx="206">
                  <c:v>16.066666666666666</c:v>
                </c:pt>
                <c:pt idx="207">
                  <c:v>17.8</c:v>
                </c:pt>
                <c:pt idx="208">
                  <c:v>15.233333333333333</c:v>
                </c:pt>
                <c:pt idx="209">
                  <c:v>16.216666666666665</c:v>
                </c:pt>
                <c:pt idx="210">
                  <c:v>17.816666666666666</c:v>
                </c:pt>
                <c:pt idx="211">
                  <c:v>15</c:v>
                </c:pt>
                <c:pt idx="212">
                  <c:v>16.95</c:v>
                </c:pt>
                <c:pt idx="213">
                  <c:v>16.033333333333335</c:v>
                </c:pt>
                <c:pt idx="214">
                  <c:v>16.266666666666666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22.716666666666665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16.166666666666668</c:v>
                </c:pt>
                <c:pt idx="236">
                  <c:v>22.55</c:v>
                </c:pt>
                <c:pt idx="237">
                  <c:v>15.633333333333333</c:v>
                </c:pt>
                <c:pt idx="238">
                  <c:v>16.333333333333332</c:v>
                </c:pt>
                <c:pt idx="239">
                  <c:v>15.3</c:v>
                </c:pt>
                <c:pt idx="240">
                  <c:v>22.766666666666666</c:v>
                </c:pt>
                <c:pt idx="241">
                  <c:v>14.866666666666667</c:v>
                </c:pt>
                <c:pt idx="242">
                  <c:v>15.25</c:v>
                </c:pt>
                <c:pt idx="243">
                  <c:v>16.583333333333332</c:v>
                </c:pt>
                <c:pt idx="244">
                  <c:v>21.65</c:v>
                </c:pt>
                <c:pt idx="245">
                  <c:v>15.083333333333334</c:v>
                </c:pt>
                <c:pt idx="246">
                  <c:v>12.983333333333333</c:v>
                </c:pt>
                <c:pt idx="247">
                  <c:v>14.816666666666666</c:v>
                </c:pt>
                <c:pt idx="248">
                  <c:v>15.7</c:v>
                </c:pt>
                <c:pt idx="249">
                  <c:v>16.100000000000001</c:v>
                </c:pt>
                <c:pt idx="250">
                  <c:v>17.216666666666665</c:v>
                </c:pt>
                <c:pt idx="251">
                  <c:v>15.533333333333333</c:v>
                </c:pt>
                <c:pt idx="252">
                  <c:v>15.616666666666667</c:v>
                </c:pt>
                <c:pt idx="253">
                  <c:v>15.583333333333334</c:v>
                </c:pt>
                <c:pt idx="254">
                  <c:v>24</c:v>
                </c:pt>
                <c:pt idx="255">
                  <c:v>20.149999999999999</c:v>
                </c:pt>
                <c:pt idx="256">
                  <c:v>18.933333333333334</c:v>
                </c:pt>
                <c:pt idx="257">
                  <c:v>14.616666666666667</c:v>
                </c:pt>
                <c:pt idx="258">
                  <c:v>15.366666666666667</c:v>
                </c:pt>
                <c:pt idx="259">
                  <c:v>21.516666666666666</c:v>
                </c:pt>
                <c:pt idx="260">
                  <c:v>16.483333333333334</c:v>
                </c:pt>
                <c:pt idx="261">
                  <c:v>16.416666666666668</c:v>
                </c:pt>
                <c:pt idx="262">
                  <c:v>19.066666666666666</c:v>
                </c:pt>
                <c:pt idx="263">
                  <c:v>21.116666666666667</c:v>
                </c:pt>
                <c:pt idx="264">
                  <c:v>17.116666666666667</c:v>
                </c:pt>
                <c:pt idx="265">
                  <c:v>14.083333333333334</c:v>
                </c:pt>
                <c:pt idx="266">
                  <c:v>23.283333333333335</c:v>
                </c:pt>
                <c:pt idx="267">
                  <c:v>15.566666666666666</c:v>
                </c:pt>
                <c:pt idx="268">
                  <c:v>16.399999999999999</c:v>
                </c:pt>
                <c:pt idx="269">
                  <c:v>19</c:v>
                </c:pt>
                <c:pt idx="270">
                  <c:v>24</c:v>
                </c:pt>
                <c:pt idx="271">
                  <c:v>14.9</c:v>
                </c:pt>
                <c:pt idx="272">
                  <c:v>17.233333333333334</c:v>
                </c:pt>
                <c:pt idx="273">
                  <c:v>15.8</c:v>
                </c:pt>
                <c:pt idx="274">
                  <c:v>17.683333333333334</c:v>
                </c:pt>
                <c:pt idx="275">
                  <c:v>15.683333333333334</c:v>
                </c:pt>
                <c:pt idx="276">
                  <c:v>22.216666666666665</c:v>
                </c:pt>
                <c:pt idx="277">
                  <c:v>24</c:v>
                </c:pt>
                <c:pt idx="278">
                  <c:v>16.933333333333334</c:v>
                </c:pt>
                <c:pt idx="279">
                  <c:v>16.3</c:v>
                </c:pt>
                <c:pt idx="280">
                  <c:v>16.183333333333334</c:v>
                </c:pt>
                <c:pt idx="281">
                  <c:v>17.05</c:v>
                </c:pt>
                <c:pt idx="282">
                  <c:v>24</c:v>
                </c:pt>
                <c:pt idx="283">
                  <c:v>24</c:v>
                </c:pt>
                <c:pt idx="284">
                  <c:v>18.25</c:v>
                </c:pt>
                <c:pt idx="285">
                  <c:v>17.483333333333334</c:v>
                </c:pt>
                <c:pt idx="286">
                  <c:v>17.766666666666666</c:v>
                </c:pt>
                <c:pt idx="287">
                  <c:v>16.633333333333333</c:v>
                </c:pt>
                <c:pt idx="288">
                  <c:v>22.2</c:v>
                </c:pt>
                <c:pt idx="289">
                  <c:v>18.116666666666667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21.716666666666665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22.683333333333334</c:v>
                </c:pt>
                <c:pt idx="303">
                  <c:v>23.3</c:v>
                </c:pt>
                <c:pt idx="304">
                  <c:v>24</c:v>
                </c:pt>
                <c:pt idx="305">
                  <c:v>22.733333333333334</c:v>
                </c:pt>
                <c:pt idx="306">
                  <c:v>22.283333333333335</c:v>
                </c:pt>
                <c:pt idx="307">
                  <c:v>24</c:v>
                </c:pt>
                <c:pt idx="308">
                  <c:v>17.25</c:v>
                </c:pt>
                <c:pt idx="309">
                  <c:v>17.383333333333333</c:v>
                </c:pt>
                <c:pt idx="310">
                  <c:v>20.149999999999999</c:v>
                </c:pt>
                <c:pt idx="311">
                  <c:v>15.3</c:v>
                </c:pt>
                <c:pt idx="312">
                  <c:v>13.616666666666667</c:v>
                </c:pt>
                <c:pt idx="313">
                  <c:v>18.883333333333333</c:v>
                </c:pt>
                <c:pt idx="314">
                  <c:v>15.9</c:v>
                </c:pt>
                <c:pt idx="315">
                  <c:v>16.8</c:v>
                </c:pt>
                <c:pt idx="316">
                  <c:v>18.166666666666668</c:v>
                </c:pt>
                <c:pt idx="317">
                  <c:v>23.55</c:v>
                </c:pt>
                <c:pt idx="318">
                  <c:v>15.866666666666667</c:v>
                </c:pt>
                <c:pt idx="319">
                  <c:v>15.55</c:v>
                </c:pt>
                <c:pt idx="320">
                  <c:v>17.016666666666666</c:v>
                </c:pt>
                <c:pt idx="321">
                  <c:v>16.5</c:v>
                </c:pt>
                <c:pt idx="322">
                  <c:v>16.466666666666665</c:v>
                </c:pt>
                <c:pt idx="323">
                  <c:v>16.55</c:v>
                </c:pt>
                <c:pt idx="324">
                  <c:v>16.5</c:v>
                </c:pt>
                <c:pt idx="325">
                  <c:v>17.183333333333334</c:v>
                </c:pt>
                <c:pt idx="326">
                  <c:v>14.55</c:v>
                </c:pt>
                <c:pt idx="327">
                  <c:v>17.516666666666666</c:v>
                </c:pt>
                <c:pt idx="328">
                  <c:v>17.066666666666666</c:v>
                </c:pt>
                <c:pt idx="329">
                  <c:v>13.483333333333333</c:v>
                </c:pt>
                <c:pt idx="330">
                  <c:v>16.483333333333334</c:v>
                </c:pt>
                <c:pt idx="331">
                  <c:v>13.8</c:v>
                </c:pt>
                <c:pt idx="332">
                  <c:v>18.366666666666667</c:v>
                </c:pt>
                <c:pt idx="333">
                  <c:v>12.433333333333334</c:v>
                </c:pt>
                <c:pt idx="334">
                  <c:v>17.783333333333335</c:v>
                </c:pt>
                <c:pt idx="335">
                  <c:v>18.2</c:v>
                </c:pt>
                <c:pt idx="336">
                  <c:v>11.916666666666666</c:v>
                </c:pt>
                <c:pt idx="337">
                  <c:v>11.433333333333334</c:v>
                </c:pt>
                <c:pt idx="338">
                  <c:v>16.583333333333332</c:v>
                </c:pt>
                <c:pt idx="339">
                  <c:v>17.433333333333334</c:v>
                </c:pt>
                <c:pt idx="340">
                  <c:v>16.383333333333333</c:v>
                </c:pt>
                <c:pt idx="341">
                  <c:v>15.9</c:v>
                </c:pt>
                <c:pt idx="342">
                  <c:v>17.333333333333332</c:v>
                </c:pt>
                <c:pt idx="343">
                  <c:v>9.8333333333333339</c:v>
                </c:pt>
                <c:pt idx="344">
                  <c:v>15.766666666666667</c:v>
                </c:pt>
                <c:pt idx="345">
                  <c:v>16.433333333333334</c:v>
                </c:pt>
                <c:pt idx="346">
                  <c:v>17.716666666666665</c:v>
                </c:pt>
                <c:pt idx="347">
                  <c:v>14.5</c:v>
                </c:pt>
                <c:pt idx="348">
                  <c:v>15.35</c:v>
                </c:pt>
                <c:pt idx="349">
                  <c:v>14.983333333333333</c:v>
                </c:pt>
                <c:pt idx="350">
                  <c:v>16.25</c:v>
                </c:pt>
                <c:pt idx="351">
                  <c:v>16.483333333333334</c:v>
                </c:pt>
                <c:pt idx="352">
                  <c:v>17.149999999999999</c:v>
                </c:pt>
                <c:pt idx="353">
                  <c:v>18.583333333333332</c:v>
                </c:pt>
                <c:pt idx="354">
                  <c:v>14.966666666666667</c:v>
                </c:pt>
                <c:pt idx="355">
                  <c:v>14.016666666666667</c:v>
                </c:pt>
                <c:pt idx="356">
                  <c:v>17.600000000000001</c:v>
                </c:pt>
                <c:pt idx="357">
                  <c:v>16.833333333333332</c:v>
                </c:pt>
                <c:pt idx="358">
                  <c:v>17.366666666666667</c:v>
                </c:pt>
                <c:pt idx="359">
                  <c:v>16.383333333333333</c:v>
                </c:pt>
                <c:pt idx="360">
                  <c:v>17.283333333333335</c:v>
                </c:pt>
                <c:pt idx="361">
                  <c:v>17.266666666666666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17.366666666666667</c:v>
                </c:pt>
                <c:pt idx="366">
                  <c:v>16.899999999999999</c:v>
                </c:pt>
                <c:pt idx="367">
                  <c:v>16.666666666666668</c:v>
                </c:pt>
                <c:pt idx="368">
                  <c:v>15.083333333333334</c:v>
                </c:pt>
                <c:pt idx="369">
                  <c:v>16.2</c:v>
                </c:pt>
                <c:pt idx="370">
                  <c:v>15.05</c:v>
                </c:pt>
                <c:pt idx="371">
                  <c:v>13.583333333333334</c:v>
                </c:pt>
                <c:pt idx="372">
                  <c:v>16.333333333333332</c:v>
                </c:pt>
                <c:pt idx="373">
                  <c:v>17.883333333333333</c:v>
                </c:pt>
                <c:pt idx="374">
                  <c:v>24</c:v>
                </c:pt>
                <c:pt idx="375">
                  <c:v>23.933333333333334</c:v>
                </c:pt>
                <c:pt idx="376">
                  <c:v>14.583333333333334</c:v>
                </c:pt>
                <c:pt idx="377">
                  <c:v>14.983333333333333</c:v>
                </c:pt>
                <c:pt idx="378">
                  <c:v>15.666666666666666</c:v>
                </c:pt>
                <c:pt idx="379">
                  <c:v>23.05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19.55</c:v>
                </c:pt>
                <c:pt idx="399">
                  <c:v>16.766666666666666</c:v>
                </c:pt>
                <c:pt idx="400">
                  <c:v>17.233333333333334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12.033333333333333</c:v>
                </c:pt>
                <c:pt idx="417">
                  <c:v>15.8</c:v>
                </c:pt>
                <c:pt idx="418">
                  <c:v>17.566666666666666</c:v>
                </c:pt>
                <c:pt idx="419">
                  <c:v>17.899999999999999</c:v>
                </c:pt>
                <c:pt idx="420">
                  <c:v>15.783333333333333</c:v>
                </c:pt>
                <c:pt idx="421">
                  <c:v>16.366666666666667</c:v>
                </c:pt>
                <c:pt idx="422">
                  <c:v>15.5</c:v>
                </c:pt>
                <c:pt idx="423">
                  <c:v>16.466666666666665</c:v>
                </c:pt>
                <c:pt idx="424">
                  <c:v>16.7</c:v>
                </c:pt>
                <c:pt idx="425">
                  <c:v>16.033333333333335</c:v>
                </c:pt>
                <c:pt idx="426">
                  <c:v>15.5</c:v>
                </c:pt>
                <c:pt idx="427">
                  <c:v>15.316666666666666</c:v>
                </c:pt>
                <c:pt idx="428">
                  <c:v>16.416666666666668</c:v>
                </c:pt>
                <c:pt idx="429">
                  <c:v>16.283333333333335</c:v>
                </c:pt>
                <c:pt idx="430">
                  <c:v>17.016666666666666</c:v>
                </c:pt>
                <c:pt idx="431">
                  <c:v>15.916666666666666</c:v>
                </c:pt>
                <c:pt idx="432">
                  <c:v>17.350000000000001</c:v>
                </c:pt>
                <c:pt idx="433">
                  <c:v>16.933333333333334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22.633333333333333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15.933333333333334</c:v>
                </c:pt>
                <c:pt idx="453">
                  <c:v>17.383333333333333</c:v>
                </c:pt>
                <c:pt idx="454">
                  <c:v>17.566666666666666</c:v>
                </c:pt>
                <c:pt idx="455">
                  <c:v>24</c:v>
                </c:pt>
                <c:pt idx="456">
                  <c:v>24</c:v>
                </c:pt>
                <c:pt idx="457">
                  <c:v>22.7</c:v>
                </c:pt>
                <c:pt idx="458">
                  <c:v>15.516666666666667</c:v>
                </c:pt>
                <c:pt idx="459">
                  <c:v>17.366666666666667</c:v>
                </c:pt>
                <c:pt idx="460">
                  <c:v>16.483333333333334</c:v>
                </c:pt>
                <c:pt idx="461">
                  <c:v>17.2</c:v>
                </c:pt>
                <c:pt idx="462">
                  <c:v>24</c:v>
                </c:pt>
                <c:pt idx="463">
                  <c:v>11.516666666666667</c:v>
                </c:pt>
                <c:pt idx="464">
                  <c:v>15.716666666666667</c:v>
                </c:pt>
                <c:pt idx="465">
                  <c:v>16.016666666666666</c:v>
                </c:pt>
                <c:pt idx="466">
                  <c:v>17.25</c:v>
                </c:pt>
                <c:pt idx="467">
                  <c:v>17.883333333333333</c:v>
                </c:pt>
                <c:pt idx="468">
                  <c:v>24</c:v>
                </c:pt>
                <c:pt idx="469">
                  <c:v>15.85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15.783333333333333</c:v>
                </c:pt>
                <c:pt idx="478">
                  <c:v>24</c:v>
                </c:pt>
                <c:pt idx="479">
                  <c:v>24</c:v>
                </c:pt>
                <c:pt idx="480">
                  <c:v>18.383333333333333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23.716666666666665</c:v>
                </c:pt>
                <c:pt idx="505">
                  <c:v>24</c:v>
                </c:pt>
                <c:pt idx="506">
                  <c:v>16.316666666666666</c:v>
                </c:pt>
                <c:pt idx="507">
                  <c:v>16.95</c:v>
                </c:pt>
                <c:pt idx="508">
                  <c:v>16.7</c:v>
                </c:pt>
                <c:pt idx="509">
                  <c:v>13.166666666666666</c:v>
                </c:pt>
                <c:pt idx="510">
                  <c:v>11.533333333333333</c:v>
                </c:pt>
                <c:pt idx="511">
                  <c:v>17.016666666666666</c:v>
                </c:pt>
                <c:pt idx="512">
                  <c:v>17.166666666666668</c:v>
                </c:pt>
                <c:pt idx="513">
                  <c:v>17.033333333333335</c:v>
                </c:pt>
                <c:pt idx="514">
                  <c:v>16.25</c:v>
                </c:pt>
                <c:pt idx="515">
                  <c:v>17.55</c:v>
                </c:pt>
                <c:pt idx="516">
                  <c:v>15.083333333333334</c:v>
                </c:pt>
                <c:pt idx="517">
                  <c:v>14.483333333333333</c:v>
                </c:pt>
                <c:pt idx="518">
                  <c:v>16.100000000000001</c:v>
                </c:pt>
                <c:pt idx="519">
                  <c:v>14.366666666666667</c:v>
                </c:pt>
                <c:pt idx="520">
                  <c:v>14.6</c:v>
                </c:pt>
                <c:pt idx="521">
                  <c:v>14.516666666666667</c:v>
                </c:pt>
                <c:pt idx="522">
                  <c:v>15.816666666666666</c:v>
                </c:pt>
                <c:pt idx="523">
                  <c:v>15.016666666666667</c:v>
                </c:pt>
                <c:pt idx="524">
                  <c:v>24</c:v>
                </c:pt>
                <c:pt idx="525">
                  <c:v>24</c:v>
                </c:pt>
                <c:pt idx="526">
                  <c:v>24</c:v>
                </c:pt>
                <c:pt idx="527">
                  <c:v>24</c:v>
                </c:pt>
                <c:pt idx="528">
                  <c:v>24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14.8</c:v>
                </c:pt>
                <c:pt idx="543">
                  <c:v>15.616666666666667</c:v>
                </c:pt>
                <c:pt idx="544">
                  <c:v>17.716666666666665</c:v>
                </c:pt>
                <c:pt idx="545">
                  <c:v>24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14.883333333333333</c:v>
                </c:pt>
                <c:pt idx="550">
                  <c:v>24</c:v>
                </c:pt>
                <c:pt idx="551">
                  <c:v>17.216666666666665</c:v>
                </c:pt>
                <c:pt idx="552">
                  <c:v>18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16.866666666666667</c:v>
                </c:pt>
                <c:pt idx="557">
                  <c:v>17.066666666666666</c:v>
                </c:pt>
                <c:pt idx="558">
                  <c:v>17.233333333333334</c:v>
                </c:pt>
                <c:pt idx="559">
                  <c:v>18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24</c:v>
                </c:pt>
                <c:pt idx="577">
                  <c:v>24</c:v>
                </c:pt>
                <c:pt idx="578">
                  <c:v>18.233333333333334</c:v>
                </c:pt>
                <c:pt idx="579">
                  <c:v>17.399999999999999</c:v>
                </c:pt>
                <c:pt idx="580">
                  <c:v>18.850000000000001</c:v>
                </c:pt>
                <c:pt idx="581">
                  <c:v>19.066666666666666</c:v>
                </c:pt>
                <c:pt idx="582">
                  <c:v>24</c:v>
                </c:pt>
                <c:pt idx="583">
                  <c:v>19.600000000000001</c:v>
                </c:pt>
                <c:pt idx="584">
                  <c:v>17.883333333333333</c:v>
                </c:pt>
                <c:pt idx="585">
                  <c:v>18.183333333333334</c:v>
                </c:pt>
                <c:pt idx="586">
                  <c:v>13.816666666666666</c:v>
                </c:pt>
                <c:pt idx="587">
                  <c:v>18.3</c:v>
                </c:pt>
                <c:pt idx="588">
                  <c:v>17.283333333333335</c:v>
                </c:pt>
                <c:pt idx="589">
                  <c:v>16.316666666666666</c:v>
                </c:pt>
                <c:pt idx="590">
                  <c:v>24</c:v>
                </c:pt>
                <c:pt idx="591">
                  <c:v>24</c:v>
                </c:pt>
                <c:pt idx="592">
                  <c:v>24</c:v>
                </c:pt>
                <c:pt idx="593">
                  <c:v>24</c:v>
                </c:pt>
                <c:pt idx="594">
                  <c:v>24</c:v>
                </c:pt>
                <c:pt idx="595">
                  <c:v>24</c:v>
                </c:pt>
                <c:pt idx="596">
                  <c:v>24</c:v>
                </c:pt>
                <c:pt idx="597">
                  <c:v>24</c:v>
                </c:pt>
                <c:pt idx="598">
                  <c:v>24</c:v>
                </c:pt>
                <c:pt idx="599">
                  <c:v>24</c:v>
                </c:pt>
                <c:pt idx="600">
                  <c:v>24</c:v>
                </c:pt>
                <c:pt idx="601">
                  <c:v>24</c:v>
                </c:pt>
                <c:pt idx="602">
                  <c:v>24</c:v>
                </c:pt>
                <c:pt idx="603">
                  <c:v>16.616666666666667</c:v>
                </c:pt>
                <c:pt idx="604">
                  <c:v>24</c:v>
                </c:pt>
                <c:pt idx="605">
                  <c:v>18.016666666666666</c:v>
                </c:pt>
                <c:pt idx="606">
                  <c:v>13.966666666666667</c:v>
                </c:pt>
                <c:pt idx="607">
                  <c:v>24</c:v>
                </c:pt>
                <c:pt idx="608">
                  <c:v>24</c:v>
                </c:pt>
                <c:pt idx="609">
                  <c:v>24</c:v>
                </c:pt>
                <c:pt idx="610">
                  <c:v>24</c:v>
                </c:pt>
                <c:pt idx="611">
                  <c:v>24</c:v>
                </c:pt>
                <c:pt idx="612">
                  <c:v>21.433333333333334</c:v>
                </c:pt>
                <c:pt idx="613">
                  <c:v>24</c:v>
                </c:pt>
                <c:pt idx="614">
                  <c:v>24</c:v>
                </c:pt>
                <c:pt idx="615">
                  <c:v>12.7</c:v>
                </c:pt>
                <c:pt idx="616">
                  <c:v>24</c:v>
                </c:pt>
                <c:pt idx="617">
                  <c:v>11.116666666666667</c:v>
                </c:pt>
                <c:pt idx="618">
                  <c:v>24</c:v>
                </c:pt>
                <c:pt idx="619">
                  <c:v>24</c:v>
                </c:pt>
                <c:pt idx="620">
                  <c:v>24</c:v>
                </c:pt>
                <c:pt idx="621">
                  <c:v>24</c:v>
                </c:pt>
                <c:pt idx="622">
                  <c:v>24</c:v>
                </c:pt>
                <c:pt idx="623">
                  <c:v>24</c:v>
                </c:pt>
                <c:pt idx="624">
                  <c:v>24</c:v>
                </c:pt>
                <c:pt idx="625">
                  <c:v>24</c:v>
                </c:pt>
                <c:pt idx="626">
                  <c:v>24</c:v>
                </c:pt>
                <c:pt idx="627">
                  <c:v>24</c:v>
                </c:pt>
                <c:pt idx="628">
                  <c:v>11.85</c:v>
                </c:pt>
                <c:pt idx="629">
                  <c:v>13.15</c:v>
                </c:pt>
                <c:pt idx="630">
                  <c:v>24</c:v>
                </c:pt>
                <c:pt idx="631">
                  <c:v>24</c:v>
                </c:pt>
                <c:pt idx="632">
                  <c:v>24</c:v>
                </c:pt>
                <c:pt idx="633">
                  <c:v>24</c:v>
                </c:pt>
                <c:pt idx="634">
                  <c:v>24</c:v>
                </c:pt>
                <c:pt idx="635">
                  <c:v>24</c:v>
                </c:pt>
                <c:pt idx="636">
                  <c:v>24</c:v>
                </c:pt>
                <c:pt idx="637">
                  <c:v>24</c:v>
                </c:pt>
                <c:pt idx="638">
                  <c:v>24</c:v>
                </c:pt>
                <c:pt idx="639">
                  <c:v>24</c:v>
                </c:pt>
                <c:pt idx="640">
                  <c:v>24</c:v>
                </c:pt>
                <c:pt idx="641">
                  <c:v>16.100000000000001</c:v>
                </c:pt>
                <c:pt idx="642">
                  <c:v>24</c:v>
                </c:pt>
                <c:pt idx="643">
                  <c:v>24</c:v>
                </c:pt>
                <c:pt idx="644">
                  <c:v>24</c:v>
                </c:pt>
                <c:pt idx="645">
                  <c:v>24</c:v>
                </c:pt>
                <c:pt idx="646">
                  <c:v>24</c:v>
                </c:pt>
                <c:pt idx="647">
                  <c:v>24</c:v>
                </c:pt>
                <c:pt idx="648">
                  <c:v>24</c:v>
                </c:pt>
                <c:pt idx="649">
                  <c:v>24</c:v>
                </c:pt>
                <c:pt idx="650">
                  <c:v>24</c:v>
                </c:pt>
                <c:pt idx="651">
                  <c:v>24</c:v>
                </c:pt>
                <c:pt idx="652">
                  <c:v>24</c:v>
                </c:pt>
                <c:pt idx="653">
                  <c:v>24</c:v>
                </c:pt>
                <c:pt idx="654">
                  <c:v>16.600000000000001</c:v>
                </c:pt>
                <c:pt idx="655">
                  <c:v>14.966666666666667</c:v>
                </c:pt>
                <c:pt idx="656">
                  <c:v>15.116666666666667</c:v>
                </c:pt>
                <c:pt idx="657">
                  <c:v>17.850000000000001</c:v>
                </c:pt>
                <c:pt idx="658">
                  <c:v>21.416666666666668</c:v>
                </c:pt>
                <c:pt idx="659">
                  <c:v>14.583333333333334</c:v>
                </c:pt>
                <c:pt idx="660">
                  <c:v>15.9</c:v>
                </c:pt>
                <c:pt idx="661">
                  <c:v>14.9</c:v>
                </c:pt>
                <c:pt idx="662">
                  <c:v>14.9</c:v>
                </c:pt>
                <c:pt idx="663">
                  <c:v>14.466666666666667</c:v>
                </c:pt>
                <c:pt idx="664">
                  <c:v>15.733333333333333</c:v>
                </c:pt>
                <c:pt idx="665">
                  <c:v>16.983333333333334</c:v>
                </c:pt>
                <c:pt idx="666">
                  <c:v>14.983333333333333</c:v>
                </c:pt>
                <c:pt idx="667">
                  <c:v>11.216666666666667</c:v>
                </c:pt>
                <c:pt idx="668">
                  <c:v>24</c:v>
                </c:pt>
                <c:pt idx="669">
                  <c:v>24</c:v>
                </c:pt>
                <c:pt idx="670">
                  <c:v>24</c:v>
                </c:pt>
                <c:pt idx="671">
                  <c:v>24</c:v>
                </c:pt>
                <c:pt idx="672">
                  <c:v>24</c:v>
                </c:pt>
                <c:pt idx="673">
                  <c:v>24</c:v>
                </c:pt>
                <c:pt idx="674">
                  <c:v>24</c:v>
                </c:pt>
                <c:pt idx="675">
                  <c:v>24</c:v>
                </c:pt>
                <c:pt idx="676">
                  <c:v>24</c:v>
                </c:pt>
                <c:pt idx="677">
                  <c:v>24</c:v>
                </c:pt>
                <c:pt idx="678">
                  <c:v>24</c:v>
                </c:pt>
                <c:pt idx="679">
                  <c:v>24</c:v>
                </c:pt>
                <c:pt idx="680">
                  <c:v>15.966666666666667</c:v>
                </c:pt>
                <c:pt idx="681">
                  <c:v>22.083333333333332</c:v>
                </c:pt>
                <c:pt idx="682">
                  <c:v>24</c:v>
                </c:pt>
                <c:pt idx="683">
                  <c:v>24</c:v>
                </c:pt>
                <c:pt idx="684">
                  <c:v>24</c:v>
                </c:pt>
                <c:pt idx="685">
                  <c:v>24</c:v>
                </c:pt>
                <c:pt idx="686">
                  <c:v>24</c:v>
                </c:pt>
                <c:pt idx="687">
                  <c:v>24</c:v>
                </c:pt>
                <c:pt idx="688">
                  <c:v>24</c:v>
                </c:pt>
                <c:pt idx="689">
                  <c:v>24</c:v>
                </c:pt>
                <c:pt idx="690">
                  <c:v>24</c:v>
                </c:pt>
                <c:pt idx="691">
                  <c:v>24</c:v>
                </c:pt>
                <c:pt idx="692">
                  <c:v>24</c:v>
                </c:pt>
                <c:pt idx="693">
                  <c:v>24</c:v>
                </c:pt>
                <c:pt idx="694">
                  <c:v>16.466666666666665</c:v>
                </c:pt>
                <c:pt idx="695">
                  <c:v>24</c:v>
                </c:pt>
                <c:pt idx="696">
                  <c:v>16.899999999999999</c:v>
                </c:pt>
                <c:pt idx="697">
                  <c:v>16.183333333333334</c:v>
                </c:pt>
                <c:pt idx="698">
                  <c:v>14.933333333333334</c:v>
                </c:pt>
                <c:pt idx="699">
                  <c:v>17.600000000000001</c:v>
                </c:pt>
                <c:pt idx="700">
                  <c:v>15.666666666666666</c:v>
                </c:pt>
                <c:pt idx="701">
                  <c:v>18.399999999999999</c:v>
                </c:pt>
                <c:pt idx="702">
                  <c:v>16</c:v>
                </c:pt>
                <c:pt idx="703">
                  <c:v>15.466666666666667</c:v>
                </c:pt>
                <c:pt idx="704">
                  <c:v>16.616666666666667</c:v>
                </c:pt>
                <c:pt idx="705">
                  <c:v>16.399999999999999</c:v>
                </c:pt>
                <c:pt idx="706">
                  <c:v>24</c:v>
                </c:pt>
                <c:pt idx="707">
                  <c:v>16.466666666666665</c:v>
                </c:pt>
                <c:pt idx="708" formatCode="0.000000">
                  <c:v>0.43333333333333335</c:v>
                </c:pt>
                <c:pt idx="709">
                  <c:v>17.7</c:v>
                </c:pt>
                <c:pt idx="710">
                  <c:v>24</c:v>
                </c:pt>
                <c:pt idx="711">
                  <c:v>23.2</c:v>
                </c:pt>
                <c:pt idx="712">
                  <c:v>18.733333333333334</c:v>
                </c:pt>
                <c:pt idx="713">
                  <c:v>15.6</c:v>
                </c:pt>
                <c:pt idx="714">
                  <c:v>19.866666666666667</c:v>
                </c:pt>
                <c:pt idx="715">
                  <c:v>17.2</c:v>
                </c:pt>
                <c:pt idx="716">
                  <c:v>24</c:v>
                </c:pt>
                <c:pt idx="717">
                  <c:v>17.3</c:v>
                </c:pt>
                <c:pt idx="718">
                  <c:v>23.433333333333334</c:v>
                </c:pt>
                <c:pt idx="719">
                  <c:v>16.333333333333332</c:v>
                </c:pt>
                <c:pt idx="720">
                  <c:v>24</c:v>
                </c:pt>
                <c:pt idx="721">
                  <c:v>12.366666666666667</c:v>
                </c:pt>
                <c:pt idx="722">
                  <c:v>24</c:v>
                </c:pt>
                <c:pt idx="723">
                  <c:v>24</c:v>
                </c:pt>
                <c:pt idx="724">
                  <c:v>15.05</c:v>
                </c:pt>
                <c:pt idx="725">
                  <c:v>15.666666666666666</c:v>
                </c:pt>
                <c:pt idx="726">
                  <c:v>16.5</c:v>
                </c:pt>
                <c:pt idx="727">
                  <c:v>24</c:v>
                </c:pt>
                <c:pt idx="728">
                  <c:v>22.433333333333334</c:v>
                </c:pt>
                <c:pt idx="729">
                  <c:v>17.05</c:v>
                </c:pt>
                <c:pt idx="730">
                  <c:v>14.933333333333334</c:v>
                </c:pt>
                <c:pt idx="731">
                  <c:v>12.6</c:v>
                </c:pt>
                <c:pt idx="732">
                  <c:v>14.666666666666666</c:v>
                </c:pt>
                <c:pt idx="733">
                  <c:v>14.983333333333333</c:v>
                </c:pt>
                <c:pt idx="734">
                  <c:v>15.1</c:v>
                </c:pt>
                <c:pt idx="735" formatCode="0.000000">
                  <c:v>3.3333333333333333E-2</c:v>
                </c:pt>
                <c:pt idx="736">
                  <c:v>24</c:v>
                </c:pt>
                <c:pt idx="737">
                  <c:v>14.116666666666667</c:v>
                </c:pt>
                <c:pt idx="738">
                  <c:v>19.600000000000001</c:v>
                </c:pt>
                <c:pt idx="739">
                  <c:v>22.1</c:v>
                </c:pt>
                <c:pt idx="740">
                  <c:v>15.65</c:v>
                </c:pt>
                <c:pt idx="741">
                  <c:v>19.100000000000001</c:v>
                </c:pt>
                <c:pt idx="742">
                  <c:v>24</c:v>
                </c:pt>
                <c:pt idx="743">
                  <c:v>15.733333333333333</c:v>
                </c:pt>
                <c:pt idx="744">
                  <c:v>14.983333333333333</c:v>
                </c:pt>
                <c:pt idx="745">
                  <c:v>21.716666666666665</c:v>
                </c:pt>
                <c:pt idx="746">
                  <c:v>15.7</c:v>
                </c:pt>
                <c:pt idx="747">
                  <c:v>19</c:v>
                </c:pt>
                <c:pt idx="748">
                  <c:v>15.55</c:v>
                </c:pt>
                <c:pt idx="749">
                  <c:v>16.383333333333333</c:v>
                </c:pt>
                <c:pt idx="750">
                  <c:v>16.350000000000001</c:v>
                </c:pt>
                <c:pt idx="751">
                  <c:v>14.966666666666667</c:v>
                </c:pt>
                <c:pt idx="752">
                  <c:v>16.5</c:v>
                </c:pt>
                <c:pt idx="753">
                  <c:v>17.95</c:v>
                </c:pt>
                <c:pt idx="754">
                  <c:v>15.45</c:v>
                </c:pt>
                <c:pt idx="755">
                  <c:v>17.3</c:v>
                </c:pt>
                <c:pt idx="756">
                  <c:v>16.733333333333334</c:v>
                </c:pt>
                <c:pt idx="757">
                  <c:v>17.483333333333334</c:v>
                </c:pt>
                <c:pt idx="758">
                  <c:v>15.116666666666667</c:v>
                </c:pt>
                <c:pt idx="759">
                  <c:v>16.899999999999999</c:v>
                </c:pt>
                <c:pt idx="760">
                  <c:v>15.166666666666666</c:v>
                </c:pt>
                <c:pt idx="761">
                  <c:v>7.3</c:v>
                </c:pt>
                <c:pt idx="762">
                  <c:v>24</c:v>
                </c:pt>
                <c:pt idx="763">
                  <c:v>21.85</c:v>
                </c:pt>
                <c:pt idx="764">
                  <c:v>24</c:v>
                </c:pt>
                <c:pt idx="765">
                  <c:v>24</c:v>
                </c:pt>
                <c:pt idx="766">
                  <c:v>24</c:v>
                </c:pt>
                <c:pt idx="767">
                  <c:v>24</c:v>
                </c:pt>
                <c:pt idx="768">
                  <c:v>24</c:v>
                </c:pt>
                <c:pt idx="769">
                  <c:v>23.133333333333333</c:v>
                </c:pt>
                <c:pt idx="770">
                  <c:v>22.633333333333333</c:v>
                </c:pt>
                <c:pt idx="771">
                  <c:v>24</c:v>
                </c:pt>
                <c:pt idx="772">
                  <c:v>24</c:v>
                </c:pt>
                <c:pt idx="773">
                  <c:v>24</c:v>
                </c:pt>
                <c:pt idx="774">
                  <c:v>16.383333333333333</c:v>
                </c:pt>
                <c:pt idx="775">
                  <c:v>16.350000000000001</c:v>
                </c:pt>
                <c:pt idx="776">
                  <c:v>24</c:v>
                </c:pt>
                <c:pt idx="777">
                  <c:v>22.85</c:v>
                </c:pt>
                <c:pt idx="778">
                  <c:v>17.366666666666667</c:v>
                </c:pt>
                <c:pt idx="779">
                  <c:v>17.116666666666667</c:v>
                </c:pt>
                <c:pt idx="780">
                  <c:v>16.649999999999999</c:v>
                </c:pt>
                <c:pt idx="781">
                  <c:v>15.1</c:v>
                </c:pt>
                <c:pt idx="782">
                  <c:v>17.783333333333335</c:v>
                </c:pt>
                <c:pt idx="783">
                  <c:v>22.416666666666668</c:v>
                </c:pt>
                <c:pt idx="784">
                  <c:v>16.850000000000001</c:v>
                </c:pt>
                <c:pt idx="785">
                  <c:v>16.683333333333334</c:v>
                </c:pt>
                <c:pt idx="786">
                  <c:v>17.833333333333332</c:v>
                </c:pt>
                <c:pt idx="787">
                  <c:v>5.15</c:v>
                </c:pt>
                <c:pt idx="788">
                  <c:v>17.933333333333334</c:v>
                </c:pt>
                <c:pt idx="789">
                  <c:v>11.216666666666667</c:v>
                </c:pt>
                <c:pt idx="790">
                  <c:v>16.383333333333333</c:v>
                </c:pt>
                <c:pt idx="791">
                  <c:v>18.566666666666666</c:v>
                </c:pt>
                <c:pt idx="792">
                  <c:v>14.583333333333334</c:v>
                </c:pt>
                <c:pt idx="793">
                  <c:v>16.766666666666666</c:v>
                </c:pt>
                <c:pt idx="794">
                  <c:v>17</c:v>
                </c:pt>
                <c:pt idx="795">
                  <c:v>16.633333333333333</c:v>
                </c:pt>
                <c:pt idx="796">
                  <c:v>12.1</c:v>
                </c:pt>
                <c:pt idx="797">
                  <c:v>16.649999999999999</c:v>
                </c:pt>
                <c:pt idx="798">
                  <c:v>17.883333333333333</c:v>
                </c:pt>
                <c:pt idx="799">
                  <c:v>13.716666666666667</c:v>
                </c:pt>
                <c:pt idx="800">
                  <c:v>4.7333333333333334</c:v>
                </c:pt>
                <c:pt idx="801">
                  <c:v>16.166666666666668</c:v>
                </c:pt>
                <c:pt idx="802">
                  <c:v>15.716666666666667</c:v>
                </c:pt>
                <c:pt idx="803">
                  <c:v>17.066666666666666</c:v>
                </c:pt>
                <c:pt idx="804">
                  <c:v>14.95</c:v>
                </c:pt>
                <c:pt idx="805">
                  <c:v>13.433333333333334</c:v>
                </c:pt>
                <c:pt idx="806">
                  <c:v>22.7</c:v>
                </c:pt>
                <c:pt idx="807">
                  <c:v>24</c:v>
                </c:pt>
                <c:pt idx="808">
                  <c:v>24</c:v>
                </c:pt>
                <c:pt idx="809">
                  <c:v>24</c:v>
                </c:pt>
                <c:pt idx="810">
                  <c:v>20.233333333333334</c:v>
                </c:pt>
                <c:pt idx="811">
                  <c:v>16.233333333333334</c:v>
                </c:pt>
                <c:pt idx="812">
                  <c:v>6.333333333333333</c:v>
                </c:pt>
                <c:pt idx="813">
                  <c:v>24</c:v>
                </c:pt>
                <c:pt idx="814">
                  <c:v>15.366666666666667</c:v>
                </c:pt>
                <c:pt idx="815">
                  <c:v>24</c:v>
                </c:pt>
                <c:pt idx="816">
                  <c:v>24</c:v>
                </c:pt>
                <c:pt idx="817">
                  <c:v>23.916666666666668</c:v>
                </c:pt>
                <c:pt idx="818">
                  <c:v>16.100000000000001</c:v>
                </c:pt>
                <c:pt idx="819">
                  <c:v>13.433333333333334</c:v>
                </c:pt>
                <c:pt idx="820">
                  <c:v>14.466666666666667</c:v>
                </c:pt>
                <c:pt idx="821">
                  <c:v>13.916666666666666</c:v>
                </c:pt>
                <c:pt idx="822">
                  <c:v>5.3666666666666663</c:v>
                </c:pt>
                <c:pt idx="823">
                  <c:v>24</c:v>
                </c:pt>
                <c:pt idx="824">
                  <c:v>24</c:v>
                </c:pt>
                <c:pt idx="825">
                  <c:v>24</c:v>
                </c:pt>
                <c:pt idx="826">
                  <c:v>24</c:v>
                </c:pt>
                <c:pt idx="827">
                  <c:v>24</c:v>
                </c:pt>
                <c:pt idx="828">
                  <c:v>24</c:v>
                </c:pt>
                <c:pt idx="829">
                  <c:v>24</c:v>
                </c:pt>
                <c:pt idx="830">
                  <c:v>24</c:v>
                </c:pt>
                <c:pt idx="831">
                  <c:v>24</c:v>
                </c:pt>
                <c:pt idx="832">
                  <c:v>17.733333333333334</c:v>
                </c:pt>
                <c:pt idx="833">
                  <c:v>24</c:v>
                </c:pt>
                <c:pt idx="834">
                  <c:v>24</c:v>
                </c:pt>
                <c:pt idx="835">
                  <c:v>24</c:v>
                </c:pt>
                <c:pt idx="836">
                  <c:v>24</c:v>
                </c:pt>
                <c:pt idx="837">
                  <c:v>24</c:v>
                </c:pt>
                <c:pt idx="838">
                  <c:v>24</c:v>
                </c:pt>
                <c:pt idx="839">
                  <c:v>24</c:v>
                </c:pt>
                <c:pt idx="840">
                  <c:v>24</c:v>
                </c:pt>
                <c:pt idx="841">
                  <c:v>10.116666666666667</c:v>
                </c:pt>
                <c:pt idx="842">
                  <c:v>17.483333333333334</c:v>
                </c:pt>
                <c:pt idx="843">
                  <c:v>15.616666666666667</c:v>
                </c:pt>
                <c:pt idx="844">
                  <c:v>17.083333333333332</c:v>
                </c:pt>
                <c:pt idx="845">
                  <c:v>16.3</c:v>
                </c:pt>
                <c:pt idx="846">
                  <c:v>16.966666666666665</c:v>
                </c:pt>
                <c:pt idx="847">
                  <c:v>15.533333333333333</c:v>
                </c:pt>
                <c:pt idx="848">
                  <c:v>16.933333333333334</c:v>
                </c:pt>
                <c:pt idx="849">
                  <c:v>17.883333333333333</c:v>
                </c:pt>
                <c:pt idx="850">
                  <c:v>14.566666666666666</c:v>
                </c:pt>
                <c:pt idx="851">
                  <c:v>15.033333333333333</c:v>
                </c:pt>
                <c:pt idx="852">
                  <c:v>16.616666666666667</c:v>
                </c:pt>
                <c:pt idx="853">
                  <c:v>15.65</c:v>
                </c:pt>
                <c:pt idx="854">
                  <c:v>4</c:v>
                </c:pt>
                <c:pt idx="855">
                  <c:v>24</c:v>
                </c:pt>
                <c:pt idx="856">
                  <c:v>22.983333333333334</c:v>
                </c:pt>
                <c:pt idx="857">
                  <c:v>24</c:v>
                </c:pt>
                <c:pt idx="858">
                  <c:v>24</c:v>
                </c:pt>
                <c:pt idx="859">
                  <c:v>24</c:v>
                </c:pt>
                <c:pt idx="860">
                  <c:v>24</c:v>
                </c:pt>
                <c:pt idx="861">
                  <c:v>24</c:v>
                </c:pt>
                <c:pt idx="862">
                  <c:v>1.85</c:v>
                </c:pt>
                <c:pt idx="863">
                  <c:v>16.05</c:v>
                </c:pt>
                <c:pt idx="864">
                  <c:v>16.466666666666665</c:v>
                </c:pt>
                <c:pt idx="865">
                  <c:v>16.133333333333333</c:v>
                </c:pt>
                <c:pt idx="866">
                  <c:v>16.766666666666666</c:v>
                </c:pt>
                <c:pt idx="867">
                  <c:v>17.25</c:v>
                </c:pt>
                <c:pt idx="868">
                  <c:v>24</c:v>
                </c:pt>
                <c:pt idx="869">
                  <c:v>18.45</c:v>
                </c:pt>
                <c:pt idx="870">
                  <c:v>14.866666666666667</c:v>
                </c:pt>
                <c:pt idx="871">
                  <c:v>15.016666666666667</c:v>
                </c:pt>
                <c:pt idx="872">
                  <c:v>17.183333333333334</c:v>
                </c:pt>
                <c:pt idx="873">
                  <c:v>23.05</c:v>
                </c:pt>
                <c:pt idx="874">
                  <c:v>16.366666666666667</c:v>
                </c:pt>
                <c:pt idx="875">
                  <c:v>6.833333333333333</c:v>
                </c:pt>
                <c:pt idx="876">
                  <c:v>24</c:v>
                </c:pt>
                <c:pt idx="877">
                  <c:v>24</c:v>
                </c:pt>
                <c:pt idx="878">
                  <c:v>24</c:v>
                </c:pt>
                <c:pt idx="879">
                  <c:v>24</c:v>
                </c:pt>
                <c:pt idx="880">
                  <c:v>24</c:v>
                </c:pt>
                <c:pt idx="881">
                  <c:v>24</c:v>
                </c:pt>
                <c:pt idx="882">
                  <c:v>24</c:v>
                </c:pt>
                <c:pt idx="883">
                  <c:v>22.75</c:v>
                </c:pt>
                <c:pt idx="884">
                  <c:v>24</c:v>
                </c:pt>
                <c:pt idx="885">
                  <c:v>24</c:v>
                </c:pt>
                <c:pt idx="886">
                  <c:v>24</c:v>
                </c:pt>
                <c:pt idx="887">
                  <c:v>24</c:v>
                </c:pt>
                <c:pt idx="888">
                  <c:v>15.166666666666666</c:v>
                </c:pt>
                <c:pt idx="889">
                  <c:v>24</c:v>
                </c:pt>
                <c:pt idx="890">
                  <c:v>15.983333333333333</c:v>
                </c:pt>
                <c:pt idx="891">
                  <c:v>14.616666666666667</c:v>
                </c:pt>
                <c:pt idx="892">
                  <c:v>16.850000000000001</c:v>
                </c:pt>
                <c:pt idx="893">
                  <c:v>18.466666666666665</c:v>
                </c:pt>
                <c:pt idx="894">
                  <c:v>14.6</c:v>
                </c:pt>
                <c:pt idx="895">
                  <c:v>17.45</c:v>
                </c:pt>
                <c:pt idx="896">
                  <c:v>17.933333333333334</c:v>
                </c:pt>
                <c:pt idx="897">
                  <c:v>16.816666666666666</c:v>
                </c:pt>
                <c:pt idx="898">
                  <c:v>12.666666666666666</c:v>
                </c:pt>
                <c:pt idx="899">
                  <c:v>17.116666666666667</c:v>
                </c:pt>
                <c:pt idx="900">
                  <c:v>17.8</c:v>
                </c:pt>
                <c:pt idx="901">
                  <c:v>17.149999999999999</c:v>
                </c:pt>
                <c:pt idx="902">
                  <c:v>9.15</c:v>
                </c:pt>
                <c:pt idx="903">
                  <c:v>24</c:v>
                </c:pt>
                <c:pt idx="904">
                  <c:v>24</c:v>
                </c:pt>
                <c:pt idx="905">
                  <c:v>24</c:v>
                </c:pt>
                <c:pt idx="906">
                  <c:v>24</c:v>
                </c:pt>
                <c:pt idx="907">
                  <c:v>24</c:v>
                </c:pt>
                <c:pt idx="908">
                  <c:v>24</c:v>
                </c:pt>
                <c:pt idx="909">
                  <c:v>24</c:v>
                </c:pt>
                <c:pt idx="910">
                  <c:v>24</c:v>
                </c:pt>
                <c:pt idx="911">
                  <c:v>24</c:v>
                </c:pt>
                <c:pt idx="912">
                  <c:v>24</c:v>
                </c:pt>
                <c:pt idx="913">
                  <c:v>24</c:v>
                </c:pt>
                <c:pt idx="914">
                  <c:v>22.65</c:v>
                </c:pt>
                <c:pt idx="915">
                  <c:v>24</c:v>
                </c:pt>
                <c:pt idx="916">
                  <c:v>15.783333333333333</c:v>
                </c:pt>
                <c:pt idx="917">
                  <c:v>15.216666666666667</c:v>
                </c:pt>
                <c:pt idx="918">
                  <c:v>16.95</c:v>
                </c:pt>
                <c:pt idx="919">
                  <c:v>14.916666666666666</c:v>
                </c:pt>
                <c:pt idx="920">
                  <c:v>16.283333333333335</c:v>
                </c:pt>
                <c:pt idx="921">
                  <c:v>24</c:v>
                </c:pt>
                <c:pt idx="922">
                  <c:v>24</c:v>
                </c:pt>
                <c:pt idx="923">
                  <c:v>24</c:v>
                </c:pt>
                <c:pt idx="924">
                  <c:v>24</c:v>
                </c:pt>
                <c:pt idx="925">
                  <c:v>24</c:v>
                </c:pt>
                <c:pt idx="926">
                  <c:v>0.8</c:v>
                </c:pt>
                <c:pt idx="927">
                  <c:v>24</c:v>
                </c:pt>
                <c:pt idx="928">
                  <c:v>24</c:v>
                </c:pt>
                <c:pt idx="929">
                  <c:v>24</c:v>
                </c:pt>
                <c:pt idx="930">
                  <c:v>24</c:v>
                </c:pt>
                <c:pt idx="931">
                  <c:v>24</c:v>
                </c:pt>
                <c:pt idx="932">
                  <c:v>24</c:v>
                </c:pt>
                <c:pt idx="933">
                  <c:v>24</c:v>
                </c:pt>
                <c:pt idx="934">
                  <c:v>24</c:v>
                </c:pt>
                <c:pt idx="935">
                  <c:v>24</c:v>
                </c:pt>
                <c:pt idx="936">
                  <c:v>24</c:v>
                </c:pt>
                <c:pt idx="937">
                  <c:v>24</c:v>
                </c:pt>
                <c:pt idx="938">
                  <c:v>24</c:v>
                </c:pt>
                <c:pt idx="939">
                  <c:v>15.516666666666667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57-4384-967C-74648C5A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043480"/>
        <c:axId val="368044136"/>
      </c:scatterChart>
      <c:valAx>
        <c:axId val="36804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Calories Burnt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044136"/>
        <c:crosses val="autoZero"/>
        <c:crossBetween val="midCat"/>
      </c:valAx>
      <c:valAx>
        <c:axId val="36804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04348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outerShdw blurRad="50800" dist="38100" algn="l" rotWithShape="0">
        <a:prstClr val="black">
          <a:alpha val="40000"/>
        </a:prstClr>
      </a:outerShdw>
    </a:effectLst>
    <a:scene3d>
      <a:camera prst="orthographicFront"/>
      <a:lightRig rig="soft" dir="t">
        <a:rot lat="0" lon="0" rev="0"/>
      </a:lightRig>
    </a:scene3d>
    <a:sp3d prstMaterial="translucentPowder">
      <a:bevelT w="203200" h="50800"/>
    </a:sp3d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440674</xdr:colOff>
      <xdr:row>18</xdr:row>
      <xdr:rowOff>73447</xdr:rowOff>
    </xdr:from>
    <xdr:to>
      <xdr:col>5</xdr:col>
      <xdr:colOff>1032700</xdr:colOff>
      <xdr:row>30</xdr:row>
      <xdr:rowOff>162893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275423</xdr:colOff>
      <xdr:row>4</xdr:row>
      <xdr:rowOff>64264</xdr:rowOff>
    </xdr:from>
    <xdr:to>
      <xdr:col>13</xdr:col>
      <xdr:colOff>504940</xdr:colOff>
      <xdr:row>15</xdr:row>
      <xdr:rowOff>165253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312145</xdr:colOff>
      <xdr:row>31</xdr:row>
      <xdr:rowOff>91807</xdr:rowOff>
    </xdr:from>
    <xdr:to>
      <xdr:col>11</xdr:col>
      <xdr:colOff>449856</xdr:colOff>
      <xdr:row>43</xdr:row>
      <xdr:rowOff>54166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518160</xdr:colOff>
      <xdr:row>1</xdr:row>
      <xdr:rowOff>19050</xdr:rowOff>
    </xdr:from>
    <xdr:to>
      <xdr:col>12</xdr:col>
      <xdr:colOff>213360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289560</xdr:colOff>
      <xdr:row>16</xdr:row>
      <xdr:rowOff>160020</xdr:rowOff>
    </xdr:from>
    <xdr:to>
      <xdr:col>12</xdr:col>
      <xdr:colOff>45720</xdr:colOff>
      <xdr:row>28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129540</xdr:colOff>
      <xdr:row>2</xdr:row>
      <xdr:rowOff>121920</xdr:rowOff>
    </xdr:from>
    <xdr:to>
      <xdr:col>28</xdr:col>
      <xdr:colOff>419100</xdr:colOff>
      <xdr:row>12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53340</xdr:colOff>
      <xdr:row>14</xdr:row>
      <xdr:rowOff>114300</xdr:rowOff>
    </xdr:from>
    <xdr:to>
      <xdr:col>29</xdr:col>
      <xdr:colOff>0</xdr:colOff>
      <xdr:row>25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76.658100000001" createdVersion="6" refreshedVersion="6" minRefreshableVersion="3" recordCount="940" xr:uid="{00000000-000A-0000-FFFF-FFFF07000000}">
  <cacheSource type="worksheet">
    <worksheetSource name="daily_activity"/>
  </cacheSource>
  <cacheFields count="19">
    <cacheField name="Id" numFmtId="0">
      <sharedItems containsSemiMixedTypes="0" containsString="0" containsNumber="1" containsInteger="1" minValue="1503960366" maxValue="8877689391"/>
    </cacheField>
    <cacheField name="ActivityDate" numFmtId="14">
      <sharedItems containsSemiMixedTypes="0" containsNonDate="0" containsDate="1" containsString="0" minDate="2016-01-05T00:00:00" maxDate="2016-12-06T00:00:00"/>
    </cacheField>
    <cacheField name="Days of Week" numFmtId="0">
      <sharedItems count="7">
        <s v="Wednesday"/>
        <s v="Thursday"/>
        <s v="Friday"/>
        <s v="Saturday"/>
        <s v="Sunday"/>
        <s v="Monday"/>
        <s v="Tuesday"/>
      </sharedItems>
    </cacheField>
    <cacheField name="TotalSteps" numFmtId="0">
      <sharedItems containsSemiMixedTypes="0" containsString="0" containsNumber="1" containsInteger="1" minValue="0" maxValue="36019" count="842">
        <n v="10735"/>
        <n v="10460"/>
        <n v="9762"/>
        <n v="12669"/>
        <n v="9705"/>
        <n v="13019"/>
        <n v="15506"/>
        <n v="10544"/>
        <n v="9819"/>
        <n v="12764"/>
        <n v="14371"/>
        <n v="10039"/>
        <n v="15355"/>
        <n v="13755"/>
        <n v="18134"/>
        <n v="13154"/>
        <n v="11181"/>
        <n v="14673"/>
        <n v="7007"/>
        <n v="9107"/>
        <n v="1510"/>
        <n v="5370"/>
        <n v="6175"/>
        <n v="10536"/>
        <n v="2916"/>
        <n v="4974"/>
        <n v="6349"/>
        <n v="4026"/>
        <n v="8538"/>
        <n v="6076"/>
        <n v="6497"/>
        <n v="2826"/>
        <n v="8367"/>
        <n v="2759"/>
        <n v="2390"/>
        <n v="6474"/>
        <n v="8001"/>
        <n v="11037"/>
        <n v="5263"/>
        <n v="15300"/>
        <n v="8757"/>
        <n v="7132"/>
        <n v="11256"/>
        <n v="2436"/>
        <n v="1223"/>
        <n v="3673"/>
        <n v="6637"/>
        <n v="3321"/>
        <n v="3580"/>
        <n v="9919"/>
        <n v="3032"/>
        <n v="9405"/>
        <n v="3176"/>
        <n v="18213"/>
        <n v="4929"/>
        <n v="7937"/>
        <n v="3844"/>
        <n v="3414"/>
        <n v="4525"/>
        <n v="4597"/>
        <n v="197"/>
        <n v="8"/>
        <n v="8054"/>
        <n v="5372"/>
        <n v="3570"/>
        <n v="0"/>
        <n v="4"/>
        <n v="6907"/>
        <n v="4920"/>
        <n v="4014"/>
        <n v="356"/>
        <n v="2163"/>
        <n v="980"/>
        <n v="244"/>
        <n v="149"/>
        <n v="2945"/>
        <n v="2090"/>
        <n v="152"/>
        <n v="3761"/>
        <n v="1675"/>
        <n v="12024"/>
        <n v="10690"/>
        <n v="11034"/>
        <n v="10100"/>
        <n v="15112"/>
        <n v="14131"/>
        <n v="11548"/>
        <n v="12453"/>
        <n v="12954"/>
        <n v="6001"/>
        <n v="13481"/>
        <n v="11369"/>
        <n v="10119"/>
        <n v="10159"/>
        <n v="10140"/>
        <n v="10245"/>
        <n v="18387"/>
        <n v="4993"/>
        <n v="3335"/>
        <n v="3821"/>
        <n v="2547"/>
        <n v="838"/>
        <n v="3325"/>
        <n v="2424"/>
        <n v="7222"/>
        <n v="2467"/>
        <n v="2915"/>
        <n v="12357"/>
        <n v="3490"/>
        <n v="6017"/>
        <n v="5933"/>
        <n v="6088"/>
        <n v="6375"/>
        <n v="7604"/>
        <n v="4729"/>
        <n v="7275"/>
        <n v="3973"/>
        <n v="5205"/>
        <n v="5057"/>
        <n v="6198"/>
        <n v="6559"/>
        <n v="5997"/>
        <n v="7192"/>
        <n v="3404"/>
        <n v="5583"/>
        <n v="5079"/>
        <n v="4165"/>
        <n v="3588"/>
        <n v="3409"/>
        <n v="1715"/>
        <n v="1532"/>
        <n v="924"/>
        <n v="4571"/>
        <n v="10352"/>
        <n v="10129"/>
        <n v="10465"/>
        <n v="22244"/>
        <n v="5472"/>
        <n v="8247"/>
        <n v="6711"/>
        <n v="10999"/>
        <n v="10080"/>
        <n v="7804"/>
        <n v="16901"/>
        <n v="9471"/>
        <n v="9482"/>
        <n v="5980"/>
        <n v="11423"/>
        <n v="5439"/>
        <n v="42"/>
        <n v="7618"/>
        <n v="7910"/>
        <n v="8482"/>
        <n v="9685"/>
        <n v="2524"/>
        <n v="7762"/>
        <n v="7948"/>
        <n v="9202"/>
        <n v="8859"/>
        <n v="7286"/>
        <n v="9317"/>
        <n v="6873"/>
        <n v="7373"/>
        <n v="8242"/>
        <n v="3516"/>
        <n v="7913"/>
        <n v="7365"/>
        <n v="8452"/>
        <n v="9715"/>
        <n v="8844"/>
        <n v="7451"/>
        <n v="6905"/>
        <n v="8199"/>
        <n v="6798"/>
        <n v="7711"/>
        <n v="4880"/>
        <n v="8857"/>
        <n v="3843"/>
        <n v="7396"/>
        <n v="6731"/>
        <n v="5995"/>
        <n v="8283"/>
        <n v="7904"/>
        <n v="5512"/>
        <n v="9135"/>
        <n v="5250"/>
        <n v="10035"/>
        <n v="7641"/>
        <n v="9010"/>
        <n v="13459"/>
        <n v="10415"/>
        <n v="11663"/>
        <n v="12414"/>
        <n v="11658"/>
        <n v="6093"/>
        <n v="8911"/>
        <n v="12058"/>
        <n v="14112"/>
        <n v="11177"/>
        <n v="11388"/>
        <n v="7193"/>
        <n v="7114"/>
        <n v="10645"/>
        <n v="13238"/>
        <n v="108"/>
        <n v="1882"/>
        <n v="1982"/>
        <n v="16"/>
        <n v="62"/>
        <n v="5974"/>
        <n v="3984"/>
        <n v="8204"/>
        <n v="10210"/>
        <n v="5664"/>
        <n v="4744"/>
        <n v="29"/>
        <n v="2276"/>
        <n v="8925"/>
        <n v="8954"/>
        <n v="3702"/>
        <n v="4500"/>
        <n v="4935"/>
        <n v="4081"/>
        <n v="9259"/>
        <n v="9899"/>
        <n v="10780"/>
        <n v="10817"/>
        <n v="7990"/>
        <n v="8221"/>
        <n v="10993"/>
        <n v="8863"/>
        <n v="8758"/>
        <n v="6580"/>
        <n v="4660"/>
        <n v="11009"/>
        <n v="10181"/>
        <n v="10553"/>
        <n v="10055"/>
        <n v="12139"/>
        <n v="13236"/>
        <n v="10243"/>
        <n v="12961"/>
        <n v="9461"/>
        <n v="11193"/>
        <n v="10074"/>
        <n v="9232"/>
        <n v="12533"/>
        <n v="2961"/>
        <n v="3974"/>
        <n v="7198"/>
        <n v="3945"/>
        <n v="2268"/>
        <n v="6155"/>
        <n v="2064"/>
        <n v="2072"/>
        <n v="3809"/>
        <n v="6831"/>
        <n v="4363"/>
        <n v="5002"/>
        <n v="3385"/>
        <n v="6326"/>
        <n v="7243"/>
        <n v="4493"/>
        <n v="4676"/>
        <n v="6222"/>
        <n v="4978"/>
        <n v="6799"/>
        <n v="7795"/>
        <n v="7289"/>
        <n v="9634"/>
        <n v="8940"/>
        <n v="5401"/>
        <n v="4803"/>
        <n v="13743"/>
        <n v="9601"/>
        <n v="6890"/>
        <n v="8563"/>
        <n v="8095"/>
        <n v="9148"/>
        <n v="9557"/>
        <n v="9451"/>
        <n v="7833"/>
        <n v="10319"/>
        <n v="6877"/>
        <n v="7860"/>
        <n v="6506"/>
        <n v="11140"/>
        <n v="12692"/>
        <n v="9105"/>
        <n v="6708"/>
        <n v="8793"/>
        <n v="6530"/>
        <n v="1664"/>
        <n v="15126"/>
        <n v="15050"/>
        <n v="9167"/>
        <n v="6108"/>
        <n v="7047"/>
        <n v="9023"/>
        <n v="9930"/>
        <n v="10144"/>
        <n v="4832"/>
        <n v="17022"/>
        <n v="16556"/>
        <n v="5771"/>
        <n v="655"/>
        <n v="3727"/>
        <n v="15482"/>
        <n v="2713"/>
        <n v="12346"/>
        <n v="11682"/>
        <n v="4112"/>
        <n v="1807"/>
        <n v="10946"/>
        <n v="11886"/>
        <n v="10538"/>
        <n v="11393"/>
        <n v="1202"/>
        <n v="5077"/>
        <n v="8596"/>
        <n v="12087"/>
        <n v="14269"/>
        <n v="12231"/>
        <n v="9893"/>
        <n v="12574"/>
        <n v="8330"/>
        <n v="10830"/>
        <n v="9172"/>
        <n v="7638"/>
        <n v="15764"/>
        <n v="6393"/>
        <n v="5325"/>
        <n v="6805"/>
        <n v="9841"/>
        <n v="7924"/>
        <n v="12363"/>
        <n v="14019"/>
        <n v="14450"/>
        <n v="7150"/>
        <n v="5153"/>
        <n v="11135"/>
        <n v="10449"/>
        <n v="19542"/>
        <n v="8206"/>
        <n v="11495"/>
        <n v="7623"/>
        <n v="9543"/>
        <n v="9411"/>
        <n v="3403"/>
        <n v="9592"/>
        <n v="6987"/>
        <n v="7142"/>
        <n v="7671"/>
        <n v="9501"/>
        <n v="8301"/>
        <n v="7851"/>
        <n v="6885"/>
        <n v="6361"/>
        <n v="6238"/>
        <n v="5896"/>
        <n v="7802"/>
        <n v="5565"/>
        <n v="5731"/>
        <n v="6744"/>
        <n v="4053"/>
        <n v="5162"/>
        <n v="1282"/>
        <n v="4732"/>
        <n v="2497"/>
        <n v="8294"/>
        <n v="10771"/>
        <n v="637"/>
        <n v="2153"/>
        <n v="7091"/>
        <n v="703"/>
        <n v="2503"/>
        <n v="5652"/>
        <n v="1551"/>
        <n v="5563"/>
        <n v="13217"/>
        <n v="10145"/>
        <n v="11404"/>
        <n v="10742"/>
        <n v="13928"/>
        <n v="11835"/>
        <n v="10725"/>
        <n v="20031"/>
        <n v="5029"/>
        <n v="13239"/>
        <n v="10433"/>
        <n v="10320"/>
        <n v="12627"/>
        <n v="10762"/>
        <n v="10081"/>
        <n v="12862"/>
        <n v="11179"/>
        <n v="5273"/>
        <n v="4631"/>
        <n v="8059"/>
        <n v="14816"/>
        <n v="14194"/>
        <n v="15566"/>
        <n v="13744"/>
        <n v="15299"/>
        <n v="8093"/>
        <n v="11085"/>
        <n v="18229"/>
        <n v="15090"/>
        <n v="13541"/>
        <n v="15128"/>
        <n v="20067"/>
        <n v="5813"/>
        <n v="9123"/>
        <n v="8585"/>
        <n v="31"/>
        <n v="9827"/>
        <n v="10688"/>
        <n v="14365"/>
        <n v="9469"/>
        <n v="9753"/>
        <n v="2817"/>
        <n v="3520"/>
        <n v="10091"/>
        <n v="10387"/>
        <n v="11107"/>
        <n v="11584"/>
        <n v="7881"/>
        <n v="14560"/>
        <n v="16433"/>
        <n v="20159"/>
        <n v="20669"/>
        <n v="14549"/>
        <n v="18827"/>
        <n v="17076"/>
        <n v="15929"/>
        <n v="15108"/>
        <n v="16057"/>
        <n v="10520"/>
        <n v="22359"/>
        <n v="22988"/>
        <n v="20500"/>
        <n v="12685"/>
        <n v="12422"/>
        <n v="15447"/>
        <n v="12315"/>
        <n v="7135"/>
        <n v="8053"/>
        <n v="5234"/>
        <n v="2672"/>
        <n v="9256"/>
        <n v="10204"/>
        <n v="5151"/>
        <n v="4212"/>
        <n v="6466"/>
        <n v="11268"/>
        <n v="2824"/>
        <n v="9282"/>
        <n v="8905"/>
        <n v="6829"/>
        <n v="4562"/>
        <n v="10232"/>
        <n v="2718"/>
        <n v="6260"/>
        <n v="12386"/>
        <n v="13318"/>
        <n v="14461"/>
        <n v="11207"/>
        <n v="2132"/>
        <n v="13630"/>
        <n v="13070"/>
        <n v="9388"/>
        <n v="15148"/>
        <n v="12200"/>
        <n v="5709"/>
        <n v="3703"/>
        <n v="12405"/>
        <n v="16208"/>
        <n v="7359"/>
        <n v="5417"/>
        <n v="2946"/>
        <n v="5571"/>
        <n v="3135"/>
        <n v="3430"/>
        <n v="5319"/>
        <n v="3008"/>
        <n v="3864"/>
        <n v="5697"/>
        <n v="8687"/>
        <n v="9423"/>
        <n v="8286"/>
        <n v="4503"/>
        <n v="10499"/>
        <n v="12474"/>
        <n v="6174"/>
        <n v="15168"/>
        <n v="10085"/>
        <n v="1320"/>
        <n v="1219"/>
        <n v="2483"/>
        <n v="3147"/>
        <n v="144"/>
        <n v="4068"/>
        <n v="5245"/>
        <n v="400"/>
        <n v="1321"/>
        <n v="1758"/>
        <n v="6157"/>
        <n v="8360"/>
        <n v="7174"/>
        <n v="15337"/>
        <n v="21129"/>
        <n v="13422"/>
        <n v="29326"/>
        <n v="15118"/>
        <n v="18785"/>
        <n v="19948"/>
        <n v="19377"/>
        <n v="18258"/>
        <n v="11200"/>
        <n v="16674"/>
        <n v="12986"/>
        <n v="11101"/>
        <n v="23629"/>
        <n v="14890"/>
        <n v="9733"/>
        <n v="27745"/>
        <n v="13162"/>
        <n v="10602"/>
        <n v="14727"/>
        <n v="15103"/>
        <n v="11100"/>
        <n v="14070"/>
        <n v="12159"/>
        <n v="11992"/>
        <n v="10060"/>
        <n v="12022"/>
        <n v="12207"/>
        <n v="12770"/>
        <n v="8163"/>
        <n v="36019"/>
        <n v="7155"/>
        <n v="2100"/>
        <n v="2193"/>
        <n v="2470"/>
        <n v="1727"/>
        <n v="2104"/>
        <n v="3427"/>
        <n v="1732"/>
        <n v="2969"/>
        <n v="3134"/>
        <n v="2971"/>
        <n v="10694"/>
        <n v="6132"/>
        <n v="3758"/>
        <n v="12850"/>
        <n v="2309"/>
        <n v="9787"/>
        <n v="13372"/>
        <n v="6724"/>
        <n v="6643"/>
        <n v="1329"/>
        <n v="6697"/>
        <n v="2573"/>
        <n v="4059"/>
        <n v="2080"/>
        <n v="2237"/>
        <n v="44"/>
        <n v="678"/>
        <n v="2704"/>
        <n v="3790"/>
        <n v="1326"/>
        <n v="1786"/>
        <n v="2091"/>
        <n v="11875"/>
        <n v="10379"/>
        <n v="12183"/>
        <n v="11768"/>
        <n v="11895"/>
        <n v="10227"/>
        <n v="3292"/>
        <n v="13379"/>
        <n v="12798"/>
        <n v="13272"/>
        <n v="9117"/>
        <n v="4414"/>
        <n v="3609"/>
        <n v="7018"/>
        <n v="5992"/>
        <n v="6564"/>
        <n v="12167"/>
        <n v="8198"/>
        <n v="4193"/>
        <n v="5528"/>
        <n v="10685"/>
        <n v="254"/>
        <n v="8580"/>
        <n v="8891"/>
        <n v="772"/>
        <n v="3634"/>
        <n v="7443"/>
        <n v="1201"/>
        <n v="5202"/>
        <n v="4878"/>
        <n v="7379"/>
        <n v="5161"/>
        <n v="3090"/>
        <n v="6227"/>
        <n v="6424"/>
        <n v="2661"/>
        <n v="10113"/>
        <n v="8796"/>
        <n v="7399"/>
        <n v="7525"/>
        <n v="7412"/>
        <n v="8278"/>
        <n v="8314"/>
        <n v="7063"/>
        <n v="4940"/>
        <n v="8168"/>
        <n v="7726"/>
        <n v="8275"/>
        <n v="6440"/>
        <n v="7566"/>
        <n v="4747"/>
        <n v="3077"/>
        <n v="8856"/>
        <n v="10414"/>
        <n v="16520"/>
        <n v="14335"/>
        <n v="13559"/>
        <n v="12312"/>
        <n v="11677"/>
        <n v="11550"/>
        <n v="13585"/>
        <n v="14687"/>
        <n v="13072"/>
        <n v="746"/>
        <n v="8539"/>
        <n v="475"/>
        <n v="4496"/>
        <n v="10252"/>
        <n v="11728"/>
        <n v="4369"/>
        <n v="5862"/>
        <n v="4556"/>
        <n v="5546"/>
        <n v="3689"/>
        <n v="590"/>
        <n v="5394"/>
        <n v="7753"/>
        <n v="1251"/>
        <n v="9261"/>
        <n v="9648"/>
        <n v="10429"/>
        <n v="13658"/>
        <n v="9524"/>
        <n v="3672"/>
        <n v="10378"/>
        <n v="9487"/>
        <n v="9129"/>
        <n v="17"/>
        <n v="10122"/>
        <n v="10255"/>
        <n v="10096"/>
        <n v="12727"/>
        <n v="12375"/>
        <n v="9603"/>
        <n v="13175"/>
        <n v="22770"/>
        <n v="17298"/>
        <n v="10218"/>
        <n v="10299"/>
        <n v="10201"/>
        <n v="3369"/>
        <n v="3276"/>
        <n v="5232"/>
        <n v="6910"/>
        <n v="7502"/>
        <n v="2923"/>
        <n v="3800"/>
        <n v="4514"/>
        <n v="5183"/>
        <n v="7303"/>
        <n v="5275"/>
        <n v="3915"/>
        <n v="768"/>
        <n v="5135"/>
        <n v="3428"/>
        <n v="7891"/>
        <n v="5267"/>
        <n v="10611"/>
        <n v="3755"/>
        <n v="8237"/>
        <n v="6543"/>
        <n v="11451"/>
        <n v="6435"/>
        <n v="9108"/>
        <n v="6307"/>
        <n v="7213"/>
        <n v="7245"/>
        <n v="9454"/>
        <n v="8161"/>
        <n v="8614"/>
        <n v="6943"/>
        <n v="14370"/>
        <n v="12857"/>
        <n v="8232"/>
        <n v="10613"/>
        <n v="9810"/>
        <n v="2752"/>
        <n v="11596"/>
        <n v="5164"/>
        <n v="9769"/>
        <n v="12848"/>
        <n v="4249"/>
        <n v="14331"/>
        <n v="9632"/>
        <n v="1868"/>
        <n v="6083"/>
        <n v="11611"/>
        <n v="16358"/>
        <n v="4926"/>
        <n v="3121"/>
        <n v="8135"/>
        <n v="13368"/>
        <n v="7439"/>
        <n v="11045"/>
        <n v="5206"/>
        <n v="7550"/>
        <n v="4950"/>
        <n v="3421"/>
        <n v="8869"/>
        <n v="4038"/>
        <n v="8915"/>
        <n v="4933"/>
        <n v="2997"/>
        <n v="9799"/>
        <n v="3365"/>
        <n v="7336"/>
        <n v="7328"/>
        <n v="4477"/>
        <n v="9837"/>
        <n v="6781"/>
        <n v="6047"/>
        <n v="5832"/>
        <n v="6339"/>
        <n v="6116"/>
        <n v="5510"/>
        <n v="7706"/>
        <n v="6277"/>
        <n v="2487"/>
        <n v="9"/>
        <n v="4697"/>
        <n v="1967"/>
        <n v="10199"/>
        <n v="5454"/>
        <n v="12912"/>
        <n v="12109"/>
        <n v="10147"/>
        <n v="10524"/>
        <n v="5908"/>
        <n v="6815"/>
        <n v="4188"/>
        <n v="12342"/>
        <n v="15448"/>
        <n v="6722"/>
        <n v="3587"/>
        <n v="14172"/>
        <n v="5600"/>
        <n v="13041"/>
        <n v="14510"/>
        <n v="15010"/>
        <n v="11459"/>
        <n v="11317"/>
        <n v="12390"/>
        <n v="10052"/>
        <n v="10288"/>
        <n v="10988"/>
        <n v="8564"/>
        <n v="12461"/>
        <n v="12827"/>
        <n v="10677"/>
        <n v="13566"/>
        <n v="14433"/>
        <n v="9572"/>
        <n v="3789"/>
        <n v="18060"/>
        <n v="1170"/>
        <n v="1969"/>
        <n v="15484"/>
        <n v="14581"/>
        <n v="14990"/>
        <n v="13953"/>
        <n v="19769"/>
        <n v="22026"/>
        <n v="12465"/>
        <n v="14810"/>
        <n v="12209"/>
        <n v="4998"/>
        <n v="9033"/>
        <n v="7626"/>
        <n v="11419"/>
        <n v="6064"/>
        <n v="8712"/>
        <n v="7875"/>
        <n v="8567"/>
        <n v="7045"/>
        <n v="4468"/>
        <n v="2943"/>
        <n v="8382"/>
        <n v="6582"/>
        <n v="9143"/>
        <n v="4561"/>
        <n v="5014"/>
        <n v="4512"/>
        <n v="8469"/>
        <n v="12015"/>
        <n v="12427"/>
        <n v="5843"/>
        <n v="6117"/>
        <n v="9217"/>
        <n v="9877"/>
        <n v="8240"/>
        <n v="8701"/>
        <n v="2564"/>
        <n v="1619"/>
        <n v="1831"/>
        <n v="2421"/>
        <n v="2283"/>
        <n v="23186"/>
        <n v="10930"/>
        <n v="4790"/>
        <n v="10818"/>
        <n v="18193"/>
        <n v="14055"/>
        <n v="21727"/>
        <n v="12332"/>
        <n v="10686"/>
        <n v="20226"/>
        <n v="10733"/>
        <n v="21420"/>
        <n v="8064"/>
      </sharedItems>
      <fieldGroup base="3">
        <rangePr autoEnd="0" startNum="0" endNum="40000" groupInterval="5000"/>
        <groupItems count="10">
          <s v="&lt;0"/>
          <s v="0-4999"/>
          <s v="5000-9999"/>
          <s v="10000-14999"/>
          <s v="15000-19999"/>
          <s v="20000-24999"/>
          <s v="25000-29999"/>
          <s v="30000-34999"/>
          <s v="35000-40000"/>
          <s v="&gt;40000"/>
        </groupItems>
      </fieldGroup>
    </cacheField>
    <cacheField name="TotalDistance" numFmtId="0">
      <sharedItems containsSemiMixedTypes="0" containsString="0" containsNumber="1" minValue="0" maxValue="28.030000690000001"/>
    </cacheField>
    <cacheField name="TrackerDistance" numFmtId="0">
      <sharedItems containsSemiMixedTypes="0" containsString="0" containsNumber="1" minValue="0" maxValue="28.030000690000001"/>
    </cacheField>
    <cacheField name="LoggedActivitiesDistance" numFmtId="0">
      <sharedItems containsSemiMixedTypes="0" containsString="0" containsNumber="1" minValue="0" maxValue="4.9421420100000004"/>
    </cacheField>
    <cacheField name="VeryActiveDistance" numFmtId="0">
      <sharedItems containsSemiMixedTypes="0" containsString="0" containsNumber="1" minValue="0" maxValue="21.920000080000001"/>
    </cacheField>
    <cacheField name="ModeratelyActiveDistance" numFmtId="0">
      <sharedItems containsSemiMixedTypes="0" containsString="0" containsNumber="1" minValue="0" maxValue="6.4800000190000002"/>
    </cacheField>
    <cacheField name="LightActiveDistance" numFmtId="0">
      <sharedItems containsSemiMixedTypes="0" containsString="0" containsNumber="1" minValue="0" maxValue="10.710000040000001"/>
    </cacheField>
    <cacheField name="SedentaryActiveDistance" numFmtId="0">
      <sharedItems containsSemiMixedTypes="0" containsString="0" containsNumber="1" minValue="0" maxValue="0.109999999"/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143"/>
    </cacheField>
    <cacheField name="LightlyActiveMinutes" numFmtId="0">
      <sharedItems containsSemiMixedTypes="0" containsString="0" containsNumber="1" containsInteger="1" minValue="0" maxValue="518"/>
    </cacheField>
    <cacheField name="SedentaryMinutes" numFmtId="0">
      <sharedItems containsSemiMixedTypes="0" containsString="0" containsNumber="1" containsInteger="1" minValue="0" maxValue="1440"/>
    </cacheField>
    <cacheField name="Calories" numFmtId="0">
      <sharedItems containsSemiMixedTypes="0" containsString="0" containsNumber="1" containsInteger="1" minValue="0" maxValue="4900" count="734">
        <n v="1797"/>
        <n v="1776"/>
        <n v="1745"/>
        <n v="1863"/>
        <n v="1728"/>
        <n v="1921"/>
        <n v="2035"/>
        <n v="1786"/>
        <n v="1775"/>
        <n v="1827"/>
        <n v="1949"/>
        <n v="1788"/>
        <n v="2013"/>
        <n v="1970"/>
        <n v="2159"/>
        <n v="1898"/>
        <n v="1837"/>
        <n v="1947"/>
        <n v="1411"/>
        <n v="1572"/>
        <n v="1344"/>
        <n v="1463"/>
        <n v="1554"/>
        <n v="1604"/>
        <n v="1435"/>
        <n v="1446"/>
        <n v="1467"/>
        <n v="1470"/>
        <n v="1562"/>
        <n v="1617"/>
        <n v="1492"/>
        <n v="1402"/>
        <n v="1670"/>
        <n v="1401"/>
        <n v="1404"/>
        <n v="1655"/>
        <n v="2902"/>
        <n v="3226"/>
        <n v="2750"/>
        <n v="3493"/>
        <n v="3011"/>
        <n v="2806"/>
        <n v="3300"/>
        <n v="2430"/>
        <n v="2140"/>
        <n v="2344"/>
        <n v="2677"/>
        <n v="2413"/>
        <n v="2497"/>
        <n v="3123"/>
        <n v="2489"/>
        <n v="3108"/>
        <n v="2498"/>
        <n v="3846"/>
        <n v="1860"/>
        <n v="2130"/>
        <n v="1725"/>
        <n v="1657"/>
        <n v="1793"/>
        <n v="1814"/>
        <n v="1366"/>
        <n v="1349"/>
        <n v="2062"/>
        <n v="1645"/>
        <n v="1347"/>
        <n v="1348"/>
        <n v="1992"/>
        <n v="1856"/>
        <n v="1763"/>
        <n v="2151"/>
        <n v="2383"/>
        <n v="2221"/>
        <n v="2064"/>
        <n v="2063"/>
        <n v="2111"/>
        <n v="2093"/>
        <n v="2499"/>
        <n v="2324"/>
        <n v="2100"/>
        <n v="2638"/>
        <n v="2351"/>
        <n v="2601"/>
        <n v="2312"/>
        <n v="2525"/>
        <n v="2177"/>
        <n v="2782"/>
        <n v="2770"/>
        <n v="2897"/>
        <n v="3158"/>
        <n v="2069"/>
        <n v="2529"/>
        <n v="2470"/>
        <n v="2793"/>
        <n v="2463"/>
        <n v="2296"/>
        <n v="2611"/>
        <n v="2732"/>
        <n v="1521"/>
        <n v="1431"/>
        <n v="1444"/>
        <n v="1373"/>
        <n v="1214"/>
        <n v="1419"/>
        <n v="1356"/>
        <n v="1667"/>
        <n v="1370"/>
        <n v="1399"/>
        <n v="1916"/>
        <n v="1576"/>
        <n v="1595"/>
        <n v="1593"/>
        <n v="1649"/>
        <n v="1692"/>
        <n v="1506"/>
        <n v="2003"/>
        <n v="1696"/>
        <n v="1801"/>
        <n v="1724"/>
        <n v="1852"/>
        <n v="1905"/>
        <n v="1811"/>
        <n v="1922"/>
        <n v="1610"/>
        <n v="1851"/>
        <n v="1804"/>
        <n v="1654"/>
        <n v="1632"/>
        <n v="1481"/>
        <n v="1473"/>
        <n v="1410"/>
        <n v="1779"/>
        <n v="2038"/>
        <n v="2010"/>
        <n v="2133"/>
        <n v="2670"/>
        <n v="1882"/>
        <n v="1944"/>
        <n v="2346"/>
        <n v="2198"/>
        <n v="2048"/>
        <n v="1946"/>
        <n v="2629"/>
        <n v="2187"/>
        <n v="2095"/>
        <n v="1861"/>
        <n v="2194"/>
        <n v="1854"/>
        <n v="403"/>
        <n v="2004"/>
        <n v="1893"/>
        <n v="2148"/>
        <n v="1529"/>
        <n v="1890"/>
        <n v="1956"/>
        <n v="2094"/>
        <n v="2241"/>
        <n v="2021"/>
        <n v="1907"/>
        <n v="1966"/>
        <n v="1835"/>
        <n v="1780"/>
        <n v="1830"/>
        <n v="2065"/>
        <n v="1908"/>
        <n v="1964"/>
        <n v="2014"/>
        <n v="1985"/>
        <n v="1867"/>
        <n v="2124"/>
        <n v="1669"/>
        <n v="1995"/>
        <n v="2057"/>
        <n v="1972"/>
        <n v="2044"/>
        <n v="1495"/>
        <n v="1433"/>
        <n v="1468"/>
        <n v="1625"/>
        <n v="1584"/>
        <n v="1638"/>
        <n v="1397"/>
        <n v="1570"/>
        <n v="1551"/>
        <n v="1377"/>
        <n v="1407"/>
        <n v="1545"/>
        <n v="1650"/>
        <n v="1981"/>
        <n v="2011"/>
        <n v="2951"/>
        <n v="3051"/>
        <n v="1990"/>
        <n v="1980"/>
        <n v="2306"/>
        <n v="1527"/>
        <n v="2135"/>
        <n v="2302"/>
        <n v="1884"/>
        <n v="1464"/>
        <n v="2200"/>
        <n v="2220"/>
        <n v="1792"/>
        <n v="1886"/>
        <n v="1945"/>
        <n v="1880"/>
        <n v="2314"/>
        <n v="2236"/>
        <n v="2367"/>
        <n v="2175"/>
        <n v="2092"/>
        <n v="3092"/>
        <n v="2998"/>
        <n v="3066"/>
        <n v="3073"/>
        <n v="2572"/>
        <n v="3274"/>
        <n v="3015"/>
        <n v="3083"/>
        <n v="3069"/>
        <n v="3544"/>
        <n v="3306"/>
        <n v="2885"/>
        <n v="3288"/>
        <n v="2929"/>
        <n v="3074"/>
        <n v="2969"/>
        <n v="2979"/>
        <n v="3283"/>
        <n v="2496"/>
        <n v="2180"/>
        <n v="1933"/>
        <n v="2248"/>
        <n v="1954"/>
        <n v="1974"/>
        <n v="2150"/>
        <n v="2432"/>
        <n v="2149"/>
        <n v="2247"/>
        <n v="2070"/>
        <n v="2291"/>
        <n v="2361"/>
        <n v="2203"/>
        <n v="2196"/>
        <n v="2363"/>
        <n v="1722"/>
        <n v="2121"/>
        <n v="1997"/>
        <n v="2117"/>
        <n v="2116"/>
        <n v="1876"/>
        <n v="2486"/>
        <n v="2085"/>
        <n v="2173"/>
        <n v="2225"/>
        <n v="2223"/>
        <n v="2098"/>
        <n v="2185"/>
        <n v="1918"/>
        <n v="2105"/>
        <n v="2898"/>
        <n v="2984"/>
        <n v="2896"/>
        <n v="3328"/>
        <n v="3394"/>
        <n v="3013"/>
        <n v="2812"/>
        <n v="3061"/>
        <n v="2729"/>
        <n v="3691"/>
        <n v="3538"/>
        <n v="3064"/>
        <n v="2784"/>
        <n v="2908"/>
        <n v="3033"/>
        <n v="3165"/>
        <n v="3115"/>
        <n v="1718"/>
        <n v="2254"/>
        <n v="1831"/>
        <n v="1683"/>
        <n v="2284"/>
        <n v="2066"/>
        <n v="1507"/>
        <n v="2033"/>
        <n v="1999"/>
        <n v="2169"/>
        <n v="2551"/>
        <n v="4022"/>
        <n v="4005"/>
        <n v="4274"/>
        <n v="4552"/>
        <n v="3625"/>
        <n v="3501"/>
        <n v="3192"/>
        <n v="4018"/>
        <n v="3329"/>
        <n v="3152"/>
        <n v="4392"/>
        <n v="3374"/>
        <n v="3088"/>
        <n v="3294"/>
        <n v="3580"/>
        <n v="4501"/>
        <n v="1496"/>
        <n v="2865"/>
        <n v="2828"/>
        <n v="2018"/>
        <n v="2606"/>
        <n v="2536"/>
        <n v="4900"/>
        <n v="2409"/>
        <n v="2651"/>
        <n v="2305"/>
        <n v="1497"/>
        <n v="2450"/>
        <n v="2576"/>
        <n v="1879"/>
        <n v="2560"/>
        <n v="2275"/>
        <n v="2905"/>
        <n v="2952"/>
        <n v="2783"/>
        <n v="3171"/>
        <n v="2766"/>
        <n v="2839"/>
        <n v="2701"/>
        <n v="2060"/>
        <n v="2796"/>
        <n v="2664"/>
        <n v="2703"/>
        <n v="2771"/>
        <n v="2743"/>
        <n v="2687"/>
        <n v="2843"/>
        <n v="2400"/>
        <n v="2507"/>
        <n v="2127"/>
        <n v="2067"/>
        <n v="2798"/>
        <n v="1841"/>
        <n v="3727"/>
        <n v="2053"/>
        <n v="2484"/>
        <n v="2584"/>
        <n v="1993"/>
        <n v="2280"/>
        <n v="1466"/>
        <n v="1756"/>
        <n v="2027"/>
        <n v="2039"/>
        <n v="2046"/>
        <n v="2174"/>
        <n v="2179"/>
        <n v="2086"/>
        <n v="2571"/>
        <n v="1705"/>
        <n v="2012"/>
        <n v="2034"/>
        <n v="2182"/>
        <n v="2002"/>
        <n v="2742"/>
        <n v="2668"/>
        <n v="2076"/>
        <n v="2832"/>
        <n v="3096"/>
        <n v="2763"/>
        <n v="2889"/>
        <n v="2667"/>
        <n v="3055"/>
        <n v="2939"/>
        <n v="2830"/>
        <n v="2836"/>
        <n v="3180"/>
        <n v="2051"/>
        <n v="2516"/>
        <n v="2734"/>
        <n v="2395"/>
        <n v="1635"/>
        <n v="1629"/>
        <n v="2944"/>
        <n v="2997"/>
        <n v="2846"/>
        <n v="1965"/>
        <n v="2049"/>
        <n v="2752"/>
        <n v="2781"/>
        <n v="2693"/>
        <n v="2862"/>
        <n v="2616"/>
        <n v="2995"/>
        <n v="3140"/>
        <n v="3411"/>
        <n v="3410"/>
        <n v="2867"/>
        <n v="3213"/>
        <n v="3133"/>
        <n v="3114"/>
        <n v="3043"/>
        <n v="3103"/>
        <n v="2655"/>
        <n v="3554"/>
        <n v="3577"/>
        <n v="3403"/>
        <n v="2852"/>
        <n v="3062"/>
        <n v="2794"/>
        <n v="2408"/>
        <n v="1935"/>
        <n v="2112"/>
        <n v="1829"/>
        <n v="1931"/>
        <n v="2218"/>
        <n v="1651"/>
        <n v="2132"/>
        <n v="1976"/>
        <n v="1909"/>
        <n v="1813"/>
        <n v="2008"/>
        <n v="1580"/>
        <n v="0"/>
        <n v="4079"/>
        <n v="4163"/>
        <n v="3666"/>
        <n v="3363"/>
        <n v="4157"/>
        <n v="4092"/>
        <n v="3787"/>
        <n v="4236"/>
        <n v="4044"/>
        <n v="2741"/>
        <n v="3763"/>
        <n v="2884"/>
        <n v="2982"/>
        <n v="2660"/>
        <n v="2654"/>
        <n v="2443"/>
        <n v="2505"/>
        <n v="2439"/>
        <n v="2647"/>
        <n v="2883"/>
        <n v="3012"/>
        <n v="2547"/>
        <n v="3093"/>
        <n v="3142"/>
        <n v="2757"/>
        <n v="3513"/>
        <n v="3164"/>
        <n v="1934"/>
        <n v="1963"/>
        <n v="2009"/>
        <n v="1721"/>
        <n v="1688"/>
        <n v="2188"/>
        <n v="1720"/>
        <n v="2419"/>
        <n v="2748"/>
        <n v="1799"/>
        <n v="1928"/>
        <n v="2780"/>
        <n v="3101"/>
        <n v="3566"/>
        <n v="3793"/>
        <n v="3934"/>
        <n v="4547"/>
        <n v="3545"/>
        <n v="2761"/>
        <n v="3676"/>
        <n v="3679"/>
        <n v="3659"/>
        <n v="3427"/>
        <n v="3891"/>
        <n v="3455"/>
        <n v="3802"/>
        <n v="2860"/>
        <n v="3808"/>
        <n v="3060"/>
        <n v="2698"/>
        <n v="4398"/>
        <n v="1820"/>
        <n v="1819"/>
        <n v="1959"/>
        <n v="1896"/>
        <n v="1821"/>
        <n v="1740"/>
        <n v="1859"/>
        <n v="1783"/>
        <n v="1432"/>
        <n v="2690"/>
        <n v="1334"/>
        <n v="1368"/>
        <n v="1341"/>
        <n v="1474"/>
        <n v="1427"/>
        <n v="1328"/>
        <n v="1393"/>
        <n v="1359"/>
        <n v="1002"/>
        <n v="3199"/>
        <n v="2696"/>
        <n v="2580"/>
        <n v="3324"/>
        <n v="2222"/>
        <n v="3404"/>
        <n v="2987"/>
        <n v="3008"/>
        <n v="2799"/>
        <n v="1276"/>
        <n v="2030"/>
        <n v="1541"/>
        <n v="1742"/>
        <n v="1549"/>
        <n v="1589"/>
        <n v="1351"/>
        <n v="665"/>
        <n v="2411"/>
        <n v="2195"/>
        <n v="2338"/>
        <n v="2229"/>
        <n v="1383"/>
        <n v="2390"/>
        <n v="2380"/>
        <n v="2473"/>
        <n v="2649"/>
        <n v="2609"/>
        <n v="1848"/>
        <n v="2709"/>
        <n v="2797"/>
        <n v="2544"/>
        <n v="1853"/>
        <n v="1459"/>
        <n v="1447"/>
        <n v="1690"/>
        <n v="1658"/>
        <n v="1926"/>
        <n v="1736"/>
        <n v="1491"/>
        <n v="1555"/>
        <n v="1869"/>
        <n v="1141"/>
        <n v="1698"/>
        <n v="1364"/>
        <n v="1403"/>
        <n v="1613"/>
        <n v="1878"/>
        <n v="1426"/>
        <n v="1630"/>
        <n v="1899"/>
        <n v="1903"/>
        <n v="1125"/>
        <n v="1982"/>
        <n v="1739"/>
        <n v="1906"/>
        <n v="2015"/>
        <n v="1971"/>
        <n v="1910"/>
        <n v="1897"/>
        <n v="2096"/>
        <n v="1962"/>
        <n v="1826"/>
        <n v="1237"/>
        <n v="1450"/>
        <n v="1501"/>
        <n v="1760"/>
        <n v="1710"/>
        <n v="1628"/>
        <n v="1618"/>
        <n v="1590"/>
        <n v="1574"/>
        <n v="1633"/>
        <n v="52"/>
        <n v="3654"/>
        <n v="2207"/>
        <n v="3879"/>
        <n v="3429"/>
        <n v="2704"/>
        <n v="2975"/>
        <n v="3089"/>
        <n v="2785"/>
        <n v="2926"/>
        <n v="2645"/>
        <n v="1120"/>
        <n v="2286"/>
        <n v="2115"/>
        <n v="2270"/>
        <n v="2235"/>
        <n v="2282"/>
        <n v="2530"/>
        <n v="2266"/>
        <n v="2158"/>
        <n v="2345"/>
        <n v="2260"/>
        <n v="2232"/>
        <n v="257"/>
        <n v="2955"/>
        <n v="3147"/>
        <n v="3290"/>
        <n v="3162"/>
        <n v="2899"/>
        <n v="3425"/>
        <n v="2954"/>
        <n v="1623"/>
        <n v="2113"/>
        <n v="2246"/>
        <n v="2336"/>
        <n v="2421"/>
        <n v="2120"/>
        <n v="2211"/>
        <n v="2123"/>
        <n v="2423"/>
        <n v="2281"/>
        <n v="2181"/>
        <n v="1212"/>
        <n v="1953"/>
        <n v="1842"/>
        <n v="2262"/>
        <n v="1973"/>
        <n v="2666"/>
        <n v="1889"/>
        <n v="2131"/>
        <n v="1452"/>
        <n v="2947"/>
        <n v="2017"/>
        <n v="2859"/>
        <n v="3145"/>
        <n v="3004"/>
        <n v="3006"/>
        <n v="3683"/>
        <n v="3287"/>
        <n v="2990"/>
        <n v="3172"/>
        <n v="1240"/>
        <n v="2026"/>
        <n v="1747"/>
        <n v="1996"/>
        <n v="2156"/>
        <n v="1494"/>
        <n v="1762"/>
        <n v="2272"/>
        <n v="2335"/>
        <n v="1693"/>
        <n v="741"/>
        <n v="3405"/>
        <n v="4546"/>
        <n v="3014"/>
        <n v="3795"/>
        <n v="2755"/>
        <n v="2643"/>
        <n v="3841"/>
        <n v="1665"/>
        <n v="1902"/>
        <n v="2636"/>
        <n v="1838"/>
        <n v="2469"/>
        <n v="2250"/>
        <n v="1248"/>
        <n v="3327"/>
        <n v="2725"/>
        <n v="2671"/>
        <n v="2718"/>
        <n v="2682"/>
        <n v="2613"/>
        <n v="2712"/>
        <n v="2319"/>
        <n v="1843"/>
        <n v="1032"/>
        <n v="1994"/>
        <n v="2162"/>
        <n v="2072"/>
        <n v="1850"/>
        <n v="1659"/>
        <n v="1855"/>
        <n v="928"/>
        <n v="2937"/>
        <n v="2642"/>
        <n v="2976"/>
        <n v="1557"/>
        <n v="2933"/>
        <n v="2553"/>
        <n v="120"/>
        <n v="2772"/>
        <n v="2730"/>
        <n v="2754"/>
        <n v="2386"/>
        <n v="2924"/>
        <n v="2739"/>
        <n v="2534"/>
        <n v="2960"/>
        <n v="2800"/>
        <n v="2735"/>
        <n v="1199"/>
        <n v="3186"/>
        <n v="1988"/>
        <n v="3023"/>
        <n v="2918"/>
        <n v="2950"/>
        <n v="3331"/>
        <n v="3589"/>
        <n v="2765"/>
        <n v="2809"/>
        <n v="1505"/>
        <n v="3635"/>
        <n v="3369"/>
        <n v="3491"/>
        <n v="3784"/>
        <n v="3110"/>
        <n v="3783"/>
        <n v="3644"/>
        <n v="2685"/>
        <n v="3721"/>
        <n v="3586"/>
        <n v="3788"/>
        <n v="2650"/>
        <n v="2596"/>
        <n v="2894"/>
        <n v="3212"/>
        <n v="3266"/>
        <n v="2683"/>
        <n v="2810"/>
        <n v="2940"/>
        <n v="2804"/>
        <n v="2297"/>
        <n v="57"/>
        <n v="3921"/>
        <n v="2786"/>
        <n v="2189"/>
        <n v="2817"/>
        <n v="3477"/>
        <n v="3052"/>
        <n v="4015"/>
        <n v="4142"/>
        <n v="2847"/>
        <n v="3710"/>
        <n v="3832"/>
        <n v="1849"/>
      </sharedItems>
      <fieldGroup base="15">
        <rangePr autoEnd="0" startNum="0" endNum="5000" groupInterval="500"/>
        <groupItems count="12">
          <s v="&lt;0"/>
          <s v="0-499"/>
          <s v="500-999"/>
          <s v="1000-1499"/>
          <s v="1500-1999"/>
          <s v="2000-2499"/>
          <s v="2500-2999"/>
          <s v="3000-3499"/>
          <s v="3500-3999"/>
          <s v="4000-4499"/>
          <s v="4500-5000"/>
          <s v="&gt;5000"/>
        </groupItems>
      </fieldGroup>
    </cacheField>
    <cacheField name="Total Mintues" numFmtId="0">
      <sharedItems containsSemiMixedTypes="0" containsString="0" containsNumber="1" containsInteger="1" minValue="2" maxValue="1440"/>
    </cacheField>
    <cacheField name="Step Length" numFmtId="0">
      <sharedItems containsSemiMixedTypes="0" containsString="0" containsNumber="1" minValue="0" maxValue="1.25E-3"/>
    </cacheField>
    <cacheField name="Frequency" numFmtId="0">
      <sharedItems containsSemiMixedTypes="0" containsString="0" containsNumber="1" minValue="0" maxValue="28.692307692307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76.916144675924" createdVersion="6" refreshedVersion="6" minRefreshableVersion="3" recordCount="940" xr:uid="{00000000-000A-0000-FFFF-FFFF08000000}">
  <cacheSource type="worksheet">
    <worksheetSource ref="AD1:AG941" sheet="3"/>
  </cacheSource>
  <cacheFields count="4">
    <cacheField name="Days of Week" numFmtId="0">
      <sharedItems count="7">
        <s v="Wednesday"/>
        <s v="Thursday"/>
        <s v="Friday"/>
        <s v="Saturday"/>
        <s v="Sunday"/>
        <s v="Monday"/>
        <s v="Tuesday"/>
      </sharedItems>
    </cacheField>
    <cacheField name="Total Hours" numFmtId="0">
      <sharedItems containsSemiMixedTypes="0" containsString="0" containsNumber="1" minValue="3.3333333333333333E-2" maxValue="24" count="301">
        <n v="17.216666666666665"/>
        <n v="24"/>
        <n v="16.633333333333333"/>
        <n v="17.333333333333332"/>
        <n v="12.683333333333334"/>
        <n v="18.666666666666668"/>
        <n v="17.716666666666665"/>
        <n v="17.933333333333334"/>
        <n v="17.600000000000001"/>
        <n v="16.516666666666666"/>
        <n v="18.616666666666667"/>
        <n v="19.433333333333334"/>
        <n v="17.45"/>
        <n v="18.100000000000001"/>
        <n v="16.916666666666668"/>
        <n v="21.883333333333333"/>
        <n v="21.633333333333333"/>
        <n v="20.266666666666666"/>
        <n v="11.716666666666667"/>
        <n v="22.15"/>
        <n v="6.7"/>
        <n v="16.966666666666665"/>
        <n v="23.15"/>
        <n v="16.533333333333335"/>
        <n v="21.916666666666668"/>
        <n v="20.833333333333332"/>
        <n v="21.033333333333335"/>
        <n v="15.016666666666667"/>
        <n v="14.166666666666666"/>
        <n v="14.583333333333334"/>
        <n v="14.633333333333333"/>
        <n v="18.55"/>
        <n v="20.733333333333334"/>
        <n v="15.433333333333334"/>
        <n v="15.833333333333334"/>
        <n v="15.033333333333333"/>
        <n v="14.566666666666666"/>
        <n v="14.833333333333334"/>
        <n v="14.466666666666667"/>
        <n v="18.016666666666666"/>
        <n v="21.766666666666666"/>
        <n v="14.533333333333333"/>
        <n v="15.95"/>
        <n v="14.066666666666666"/>
        <n v="13.783333333333333"/>
        <n v="22.85"/>
        <n v="15.366666666666667"/>
        <n v="16"/>
        <n v="17.149999999999999"/>
        <n v="22.9"/>
        <n v="12.75"/>
        <n v="15.183333333333334"/>
        <n v="17.283333333333335"/>
        <n v="22.233333333333334"/>
        <n v="17.05"/>
        <n v="15.733333333333333"/>
        <n v="15.933333333333334"/>
        <n v="15.983333333333333"/>
        <n v="15.883333333333333"/>
        <n v="16.55"/>
        <n v="0.1"/>
        <n v="16.399999999999999"/>
        <n v="17.383333333333333"/>
        <n v="14.733333333333333"/>
        <n v="15.5"/>
        <n v="15.3"/>
        <n v="17.416666666666668"/>
        <n v="18.483333333333334"/>
        <n v="15.9"/>
        <n v="16.066666666666666"/>
        <n v="17.8"/>
        <n v="15.233333333333333"/>
        <n v="16.216666666666665"/>
        <n v="17.816666666666666"/>
        <n v="15"/>
        <n v="16.95"/>
        <n v="16.033333333333335"/>
        <n v="16.266666666666666"/>
        <n v="22.716666666666665"/>
        <n v="16.166666666666668"/>
        <n v="22.55"/>
        <n v="15.633333333333333"/>
        <n v="16.333333333333332"/>
        <n v="22.766666666666666"/>
        <n v="14.866666666666667"/>
        <n v="15.25"/>
        <n v="16.583333333333332"/>
        <n v="21.65"/>
        <n v="15.083333333333334"/>
        <n v="12.983333333333333"/>
        <n v="14.816666666666666"/>
        <n v="15.7"/>
        <n v="16.100000000000001"/>
        <n v="15.533333333333333"/>
        <n v="15.616666666666667"/>
        <n v="15.583333333333334"/>
        <n v="20.149999999999999"/>
        <n v="18.933333333333334"/>
        <n v="14.616666666666667"/>
        <n v="21.516666666666666"/>
        <n v="16.483333333333334"/>
        <n v="16.416666666666668"/>
        <n v="19.066666666666666"/>
        <n v="21.116666666666667"/>
        <n v="17.116666666666667"/>
        <n v="14.083333333333334"/>
        <n v="23.283333333333335"/>
        <n v="15.566666666666666"/>
        <n v="19"/>
        <n v="14.9"/>
        <n v="17.233333333333334"/>
        <n v="15.8"/>
        <n v="17.683333333333334"/>
        <n v="15.683333333333334"/>
        <n v="22.216666666666665"/>
        <n v="16.933333333333334"/>
        <n v="16.3"/>
        <n v="16.183333333333334"/>
        <n v="18.25"/>
        <n v="17.483333333333334"/>
        <n v="17.766666666666666"/>
        <n v="22.2"/>
        <n v="18.116666666666667"/>
        <n v="21.716666666666665"/>
        <n v="22.683333333333334"/>
        <n v="23.3"/>
        <n v="22.733333333333334"/>
        <n v="22.283333333333335"/>
        <n v="17.25"/>
        <n v="13.616666666666667"/>
        <n v="18.883333333333333"/>
        <n v="16.8"/>
        <n v="18.166666666666668"/>
        <n v="23.55"/>
        <n v="15.866666666666667"/>
        <n v="15.55"/>
        <n v="17.016666666666666"/>
        <n v="16.5"/>
        <n v="16.466666666666665"/>
        <n v="17.183333333333334"/>
        <n v="14.55"/>
        <n v="17.516666666666666"/>
        <n v="17.066666666666666"/>
        <n v="13.483333333333333"/>
        <n v="13.8"/>
        <n v="18.366666666666667"/>
        <n v="12.433333333333334"/>
        <n v="17.783333333333335"/>
        <n v="18.2"/>
        <n v="11.916666666666666"/>
        <n v="11.433333333333334"/>
        <n v="17.433333333333334"/>
        <n v="16.383333333333333"/>
        <n v="9.8333333333333339"/>
        <n v="15.766666666666667"/>
        <n v="16.433333333333334"/>
        <n v="14.5"/>
        <n v="15.35"/>
        <n v="14.983333333333333"/>
        <n v="16.25"/>
        <n v="18.583333333333332"/>
        <n v="14.966666666666667"/>
        <n v="14.016666666666667"/>
        <n v="16.833333333333332"/>
        <n v="17.366666666666667"/>
        <n v="17.266666666666666"/>
        <n v="16.899999999999999"/>
        <n v="16.666666666666668"/>
        <n v="16.2"/>
        <n v="15.05"/>
        <n v="13.583333333333334"/>
        <n v="17.883333333333333"/>
        <n v="23.933333333333334"/>
        <n v="15.666666666666666"/>
        <n v="23.05"/>
        <n v="19.55"/>
        <n v="16.766666666666666"/>
        <n v="12.033333333333333"/>
        <n v="17.566666666666666"/>
        <n v="17.899999999999999"/>
        <n v="15.783333333333333"/>
        <n v="16.366666666666667"/>
        <n v="16.7"/>
        <n v="15.316666666666666"/>
        <n v="16.283333333333335"/>
        <n v="15.916666666666666"/>
        <n v="17.350000000000001"/>
        <n v="22.633333333333333"/>
        <n v="22.7"/>
        <n v="15.516666666666667"/>
        <n v="17.2"/>
        <n v="11.516666666666667"/>
        <n v="15.716666666666667"/>
        <n v="16.016666666666666"/>
        <n v="15.85"/>
        <n v="18.383333333333333"/>
        <n v="23.716666666666665"/>
        <n v="16.316666666666666"/>
        <n v="13.166666666666666"/>
        <n v="11.533333333333333"/>
        <n v="17.166666666666668"/>
        <n v="17.033333333333335"/>
        <n v="17.55"/>
        <n v="14.483333333333333"/>
        <n v="14.366666666666667"/>
        <n v="14.6"/>
        <n v="14.516666666666667"/>
        <n v="15.816666666666666"/>
        <n v="14.8"/>
        <n v="14.883333333333333"/>
        <n v="18"/>
        <n v="16.866666666666667"/>
        <n v="18.233333333333334"/>
        <n v="17.399999999999999"/>
        <n v="18.850000000000001"/>
        <n v="19.600000000000001"/>
        <n v="18.183333333333334"/>
        <n v="13.816666666666666"/>
        <n v="18.3"/>
        <n v="16.616666666666667"/>
        <n v="13.966666666666667"/>
        <n v="21.433333333333334"/>
        <n v="12.7"/>
        <n v="11.116666666666667"/>
        <n v="11.85"/>
        <n v="13.15"/>
        <n v="16.600000000000001"/>
        <n v="15.116666666666667"/>
        <n v="17.850000000000001"/>
        <n v="21.416666666666668"/>
        <n v="16.983333333333334"/>
        <n v="11.216666666666667"/>
        <n v="15.966666666666667"/>
        <n v="22.083333333333332"/>
        <n v="14.933333333333334"/>
        <n v="18.399999999999999"/>
        <n v="15.466666666666667"/>
        <n v="0.43333333333333335"/>
        <n v="17.7"/>
        <n v="23.2"/>
        <n v="18.733333333333334"/>
        <n v="15.6"/>
        <n v="19.866666666666667"/>
        <n v="17.3"/>
        <n v="23.433333333333334"/>
        <n v="12.366666666666667"/>
        <n v="22.433333333333334"/>
        <n v="12.6"/>
        <n v="14.666666666666666"/>
        <n v="15.1"/>
        <n v="3.3333333333333333E-2"/>
        <n v="14.116666666666667"/>
        <n v="22.1"/>
        <n v="15.65"/>
        <n v="19.100000000000001"/>
        <n v="16.350000000000001"/>
        <n v="17.95"/>
        <n v="15.45"/>
        <n v="16.733333333333334"/>
        <n v="15.166666666666666"/>
        <n v="7.3"/>
        <n v="21.85"/>
        <n v="23.133333333333333"/>
        <n v="16.649999999999999"/>
        <n v="22.416666666666668"/>
        <n v="16.850000000000001"/>
        <n v="16.683333333333334"/>
        <n v="17.833333333333332"/>
        <n v="5.15"/>
        <n v="18.566666666666666"/>
        <n v="17"/>
        <n v="12.1"/>
        <n v="13.716666666666667"/>
        <n v="4.7333333333333334"/>
        <n v="14.95"/>
        <n v="13.433333333333334"/>
        <n v="20.233333333333334"/>
        <n v="16.233333333333334"/>
        <n v="6.333333333333333"/>
        <n v="23.916666666666668"/>
        <n v="13.916666666666666"/>
        <n v="5.3666666666666663"/>
        <n v="17.733333333333334"/>
        <n v="10.116666666666667"/>
        <n v="17.083333333333332"/>
        <n v="4"/>
        <n v="22.983333333333334"/>
        <n v="1.85"/>
        <n v="16.05"/>
        <n v="16.133333333333333"/>
        <n v="18.45"/>
        <n v="6.833333333333333"/>
        <n v="22.75"/>
        <n v="18.466666666666665"/>
        <n v="16.816666666666666"/>
        <n v="12.666666666666666"/>
        <n v="9.15"/>
        <n v="22.65"/>
        <n v="15.216666666666667"/>
        <n v="14.916666666666666"/>
        <n v="0.8"/>
      </sharedItems>
      <fieldGroup base="1">
        <rangePr autoStart="0" autoEnd="0" startNum="0" endNum="25" groupInterval="5"/>
        <groupItems count="7">
          <s v="&lt;0"/>
          <s v="0-5"/>
          <s v="5-10"/>
          <s v="10-15"/>
          <s v="15-20"/>
          <s v="20-25"/>
          <s v="&gt;25"/>
        </groupItems>
      </fieldGroup>
    </cacheField>
    <cacheField name="TotalSteps" numFmtId="0">
      <sharedItems containsSemiMixedTypes="0" containsString="0" containsNumber="1" containsInteger="1" minValue="0" maxValue="36019"/>
    </cacheField>
    <cacheField name="Calories" numFmtId="0">
      <sharedItems containsSemiMixedTypes="0" containsString="0" containsNumber="1" containsInteger="1" minValue="0" maxValue="4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0">
  <r>
    <n v="1503960366"/>
    <d v="2016-04-13T00:00:00"/>
    <x v="0"/>
    <x v="0"/>
    <n v="6.9699997900000001"/>
    <n v="6.9699997900000001"/>
    <n v="0"/>
    <n v="1.5700000519999999"/>
    <n v="0.689999998"/>
    <n v="4.7100000380000004"/>
    <n v="0"/>
    <n v="21"/>
    <n v="19"/>
    <n v="217"/>
    <n v="776"/>
    <x v="0"/>
    <n v="1033"/>
    <n v="6.4927804285048909E-4"/>
    <n v="10.392061955469504"/>
  </r>
  <r>
    <n v="1503960366"/>
    <d v="2016-04-14T00:00:00"/>
    <x v="1"/>
    <x v="1"/>
    <n v="6.7399997709999999"/>
    <n v="6.7399997709999999"/>
    <n v="0"/>
    <n v="2.4400000569999998"/>
    <n v="0.40000000600000002"/>
    <n v="3.9100000860000002"/>
    <n v="0"/>
    <n v="30"/>
    <n v="11"/>
    <n v="181"/>
    <n v="1218"/>
    <x v="1"/>
    <n v="1440"/>
    <n v="6.4435944273422564E-4"/>
    <n v="7.2638888888888884"/>
  </r>
  <r>
    <n v="1503960366"/>
    <d v="2016-04-15T00:00:00"/>
    <x v="2"/>
    <x v="2"/>
    <n v="6.2800002099999999"/>
    <n v="6.2800002099999999"/>
    <n v="0"/>
    <n v="2.1400001049999999"/>
    <n v="1.2599999900000001"/>
    <n v="2.829999924"/>
    <n v="0"/>
    <n v="29"/>
    <n v="34"/>
    <n v="209"/>
    <n v="726"/>
    <x v="2"/>
    <n v="998"/>
    <n v="6.4331081847981975E-4"/>
    <n v="9.7815631262525038"/>
  </r>
  <r>
    <n v="1503960366"/>
    <d v="2016-04-16T00:00:00"/>
    <x v="3"/>
    <x v="3"/>
    <n v="8.1599998469999999"/>
    <n v="8.1599998469999999"/>
    <n v="0"/>
    <n v="2.710000038"/>
    <n v="0.40999999599999998"/>
    <n v="5.0399999619999996"/>
    <n v="0"/>
    <n v="36"/>
    <n v="10"/>
    <n v="221"/>
    <n v="773"/>
    <x v="3"/>
    <n v="1040"/>
    <n v="6.4409186573525926E-4"/>
    <n v="12.18173076923077"/>
  </r>
  <r>
    <n v="1503960366"/>
    <d v="2016-04-17T00:00:00"/>
    <x v="4"/>
    <x v="4"/>
    <n v="6.4800000190000002"/>
    <n v="6.4800000190000002"/>
    <n v="0"/>
    <n v="3.1900000569999998"/>
    <n v="0.77999997099999996"/>
    <n v="2.5099999899999998"/>
    <n v="0"/>
    <n v="38"/>
    <n v="20"/>
    <n v="164"/>
    <n v="539"/>
    <x v="4"/>
    <n v="761"/>
    <n v="6.67697065327151E-4"/>
    <n v="12.752956636005255"/>
  </r>
  <r>
    <n v="1503960366"/>
    <d v="2016-04-18T00:00:00"/>
    <x v="5"/>
    <x v="5"/>
    <n v="8.5900001530000001"/>
    <n v="8.5900001530000001"/>
    <n v="0"/>
    <n v="3.25"/>
    <n v="0.63999998599999997"/>
    <n v="4.7100000380000004"/>
    <n v="0"/>
    <n v="42"/>
    <n v="16"/>
    <n v="233"/>
    <n v="1149"/>
    <x v="5"/>
    <n v="1440"/>
    <n v="6.5980491228204933E-4"/>
    <n v="9.0409722222222229"/>
  </r>
  <r>
    <n v="1503960366"/>
    <d v="2016-04-19T00:00:00"/>
    <x v="6"/>
    <x v="6"/>
    <n v="9.8800001139999996"/>
    <n v="9.8800001139999996"/>
    <n v="0"/>
    <n v="3.5299999710000001"/>
    <n v="1.3200000519999999"/>
    <n v="5.0300002099999999"/>
    <n v="0"/>
    <n v="50"/>
    <n v="31"/>
    <n v="264"/>
    <n v="775"/>
    <x v="6"/>
    <n v="1120"/>
    <n v="6.3717271469108732E-4"/>
    <n v="13.844642857142857"/>
  </r>
  <r>
    <n v="1503960366"/>
    <d v="2016-04-20T00:00:00"/>
    <x v="0"/>
    <x v="7"/>
    <n v="6.6799998279999997"/>
    <n v="6.6799998279999997"/>
    <n v="0"/>
    <n v="1.960000038"/>
    <n v="0.47999998900000002"/>
    <n v="4.2399997709999999"/>
    <n v="0"/>
    <n v="28"/>
    <n v="12"/>
    <n v="205"/>
    <n v="818"/>
    <x v="7"/>
    <n v="1063"/>
    <n v="6.3353564377845216E-4"/>
    <n v="9.9190968955785515"/>
  </r>
  <r>
    <n v="1503960366"/>
    <d v="2016-04-21T00:00:00"/>
    <x v="1"/>
    <x v="8"/>
    <n v="6.3400001530000001"/>
    <n v="6.3400001530000001"/>
    <n v="0"/>
    <n v="1.3400000329999999"/>
    <n v="0.34999999399999998"/>
    <n v="4.6500000950000002"/>
    <n v="0"/>
    <n v="19"/>
    <n v="8"/>
    <n v="211"/>
    <n v="838"/>
    <x v="8"/>
    <n v="1076"/>
    <n v="6.4568694907831759E-4"/>
    <n v="9.1254646840148688"/>
  </r>
  <r>
    <n v="1503960366"/>
    <d v="2016-04-22T00:00:00"/>
    <x v="2"/>
    <x v="9"/>
    <n v="8.1300001139999996"/>
    <n v="8.1300001139999996"/>
    <n v="0"/>
    <n v="4.7600002290000001"/>
    <n v="1.1200000050000001"/>
    <n v="2.2400000100000002"/>
    <n v="0"/>
    <n v="66"/>
    <n v="27"/>
    <n v="130"/>
    <n v="1217"/>
    <x v="9"/>
    <n v="1440"/>
    <n v="6.3694767424005009E-4"/>
    <n v="8.8638888888888889"/>
  </r>
  <r>
    <n v="1503960366"/>
    <d v="2016-04-23T00:00:00"/>
    <x v="3"/>
    <x v="10"/>
    <n v="9.0399999619999996"/>
    <n v="9.0399999619999996"/>
    <n v="0"/>
    <n v="2.8099999430000002"/>
    <n v="0.87000000499999997"/>
    <n v="5.3600001339999999"/>
    <n v="0"/>
    <n v="41"/>
    <n v="21"/>
    <n v="262"/>
    <n v="732"/>
    <x v="10"/>
    <n v="1056"/>
    <n v="6.2904460107160247E-4"/>
    <n v="13.608901515151517"/>
  </r>
  <r>
    <n v="1503960366"/>
    <d v="2016-04-24T00:00:00"/>
    <x v="4"/>
    <x v="11"/>
    <n v="6.4099998469999999"/>
    <n v="6.4099998469999999"/>
    <n v="0"/>
    <n v="2.920000076"/>
    <n v="0.209999993"/>
    <n v="3.2799999710000001"/>
    <n v="0"/>
    <n v="39"/>
    <n v="5"/>
    <n v="238"/>
    <n v="709"/>
    <x v="11"/>
    <n v="991"/>
    <n v="6.3850979649367461E-4"/>
    <n v="10.130171543895056"/>
  </r>
  <r>
    <n v="1503960366"/>
    <d v="2016-04-25T00:00:00"/>
    <x v="5"/>
    <x v="12"/>
    <n v="9.8000001910000005"/>
    <n v="9.8000001910000005"/>
    <n v="0"/>
    <n v="5.2899999619999996"/>
    <n v="0.56999999300000004"/>
    <n v="3.9400000569999998"/>
    <n v="0"/>
    <n v="73"/>
    <n v="14"/>
    <n v="216"/>
    <n v="814"/>
    <x v="12"/>
    <n v="1117"/>
    <n v="6.38228602474764E-4"/>
    <n v="13.746642793196061"/>
  </r>
  <r>
    <n v="1503960366"/>
    <d v="2016-04-26T00:00:00"/>
    <x v="6"/>
    <x v="13"/>
    <n v="8.7899999619999996"/>
    <n v="8.7899999619999996"/>
    <n v="0"/>
    <n v="2.329999924"/>
    <n v="0.920000017"/>
    <n v="5.5399999619999996"/>
    <n v="0"/>
    <n v="31"/>
    <n v="23"/>
    <n v="279"/>
    <n v="833"/>
    <x v="13"/>
    <n v="1166"/>
    <n v="6.3904034620138126E-4"/>
    <n v="11.796740994854202"/>
  </r>
  <r>
    <n v="1503960366"/>
    <d v="2016-04-27T00:00:00"/>
    <x v="0"/>
    <x v="14"/>
    <n v="12.210000040000001"/>
    <n v="12.210000040000001"/>
    <n v="0"/>
    <n v="6.4000000950000002"/>
    <n v="0.40999999599999998"/>
    <n v="5.4099998469999999"/>
    <n v="0"/>
    <n v="78"/>
    <n v="11"/>
    <n v="243"/>
    <n v="1108"/>
    <x v="14"/>
    <n v="1440"/>
    <n v="6.7332083599867657E-4"/>
    <n v="12.593055555555555"/>
  </r>
  <r>
    <n v="1503960366"/>
    <d v="2016-04-28T00:00:00"/>
    <x v="1"/>
    <x v="15"/>
    <n v="8.5299997330000004"/>
    <n v="8.5299997330000004"/>
    <n v="0"/>
    <n v="3.539999962"/>
    <n v="1.1599999670000001"/>
    <n v="3.789999962"/>
    <n v="0"/>
    <n v="48"/>
    <n v="28"/>
    <n v="189"/>
    <n v="782"/>
    <x v="15"/>
    <n v="1047"/>
    <n v="6.4847192739850995E-4"/>
    <n v="12.563514804202484"/>
  </r>
  <r>
    <n v="1503960366"/>
    <d v="2016-04-29T00:00:00"/>
    <x v="2"/>
    <x v="16"/>
    <n v="7.1500000950000002"/>
    <n v="7.1500000950000002"/>
    <n v="0"/>
    <n v="1.059999943"/>
    <n v="0.5"/>
    <n v="5.579999924"/>
    <n v="0"/>
    <n v="16"/>
    <n v="12"/>
    <n v="243"/>
    <n v="815"/>
    <x v="16"/>
    <n v="1086"/>
    <n v="6.3947769385564802E-4"/>
    <n v="10.295580110497237"/>
  </r>
  <r>
    <n v="1503960366"/>
    <d v="2016-04-30T00:00:00"/>
    <x v="3"/>
    <x v="17"/>
    <n v="9.25"/>
    <n v="9.25"/>
    <n v="0"/>
    <n v="3.5599999430000002"/>
    <n v="1.4199999569999999"/>
    <n v="4.2699999809999998"/>
    <n v="0"/>
    <n v="52"/>
    <n v="34"/>
    <n v="217"/>
    <n v="712"/>
    <x v="17"/>
    <n v="1015"/>
    <n v="6.3040959585633472E-4"/>
    <n v="14.456157635467981"/>
  </r>
  <r>
    <n v="1624580081"/>
    <d v="2016-04-13T00:00:00"/>
    <x v="0"/>
    <x v="18"/>
    <n v="4.5500001909999996"/>
    <n v="4.5500001909999996"/>
    <n v="0"/>
    <n v="0"/>
    <n v="0"/>
    <n v="4.5500001909999996"/>
    <n v="0"/>
    <n v="0"/>
    <n v="0"/>
    <n v="148"/>
    <n v="1292"/>
    <x v="18"/>
    <n v="1440"/>
    <n v="6.4935067660910515E-4"/>
    <n v="4.8659722222222221"/>
  </r>
  <r>
    <n v="1624580081"/>
    <d v="2016-04-14T00:00:00"/>
    <x v="1"/>
    <x v="19"/>
    <n v="5.920000076"/>
    <n v="5.920000076"/>
    <n v="0"/>
    <n v="0"/>
    <n v="0"/>
    <n v="5.9099998469999999"/>
    <n v="0.01"/>
    <n v="0"/>
    <n v="0"/>
    <n v="236"/>
    <n v="1204"/>
    <x v="19"/>
    <n v="1440"/>
    <n v="6.5004942088503351E-4"/>
    <n v="6.3243055555555552"/>
  </r>
  <r>
    <n v="1624580081"/>
    <d v="2016-04-15T00:00:00"/>
    <x v="2"/>
    <x v="20"/>
    <n v="0.980000019"/>
    <n v="0.980000019"/>
    <n v="0"/>
    <n v="0"/>
    <n v="0"/>
    <n v="0.97000002900000004"/>
    <n v="0"/>
    <n v="0"/>
    <n v="0"/>
    <n v="96"/>
    <n v="1344"/>
    <x v="20"/>
    <n v="1440"/>
    <n v="6.4900663509933774E-4"/>
    <n v="1.0486111111111112"/>
  </r>
  <r>
    <n v="1624580081"/>
    <d v="2016-04-16T00:00:00"/>
    <x v="3"/>
    <x v="21"/>
    <n v="3.4900000100000002"/>
    <n v="3.4900000100000002"/>
    <n v="0"/>
    <n v="0"/>
    <n v="0"/>
    <n v="3.4900000100000002"/>
    <n v="0"/>
    <n v="0"/>
    <n v="0"/>
    <n v="176"/>
    <n v="1264"/>
    <x v="21"/>
    <n v="1440"/>
    <n v="6.4990689199255123E-4"/>
    <n v="3.729166666666667"/>
  </r>
  <r>
    <n v="1624580081"/>
    <d v="2016-04-17T00:00:00"/>
    <x v="4"/>
    <x v="22"/>
    <n v="4.0599999430000002"/>
    <n v="4.0599999430000002"/>
    <n v="0"/>
    <n v="1.0299999710000001"/>
    <n v="1.519999981"/>
    <n v="1.4900000099999999"/>
    <n v="0.01"/>
    <n v="15"/>
    <n v="22"/>
    <n v="127"/>
    <n v="1276"/>
    <x v="22"/>
    <n v="1440"/>
    <n v="6.574898693117409E-4"/>
    <n v="4.2881944444444446"/>
  </r>
  <r>
    <n v="1624580081"/>
    <d v="2016-04-18T00:00:00"/>
    <x v="5"/>
    <x v="23"/>
    <n v="7.4099998469999999"/>
    <n v="7.4099998469999999"/>
    <n v="0"/>
    <n v="2.1500000950000002"/>
    <n v="0.62000000499999997"/>
    <n v="4.6199998860000004"/>
    <n v="0.01"/>
    <n v="17"/>
    <n v="7"/>
    <n v="202"/>
    <n v="1214"/>
    <x v="23"/>
    <n v="1440"/>
    <n v="7.0330294675398635E-4"/>
    <n v="7.3166666666666655"/>
  </r>
  <r>
    <n v="1624580081"/>
    <d v="2016-04-19T00:00:00"/>
    <x v="6"/>
    <x v="24"/>
    <n v="1.8999999759999999"/>
    <n v="1.8999999759999999"/>
    <n v="0"/>
    <n v="0"/>
    <n v="0"/>
    <n v="1.8999999759999999"/>
    <n v="0"/>
    <n v="0"/>
    <n v="0"/>
    <n v="141"/>
    <n v="1299"/>
    <x v="24"/>
    <n v="1440"/>
    <n v="6.5157749519890258E-4"/>
    <n v="2.0249999999999999"/>
  </r>
  <r>
    <n v="1624580081"/>
    <d v="2016-04-20T00:00:00"/>
    <x v="0"/>
    <x v="25"/>
    <n v="3.2300000190000002"/>
    <n v="3.2300000190000002"/>
    <n v="0"/>
    <n v="0"/>
    <n v="0"/>
    <n v="3.2300000190000002"/>
    <n v="0"/>
    <n v="0"/>
    <n v="0"/>
    <n v="151"/>
    <n v="1289"/>
    <x v="25"/>
    <n v="1440"/>
    <n v="6.4937676296743067E-4"/>
    <n v="3.4541666666666666"/>
  </r>
  <r>
    <n v="1624580081"/>
    <d v="2016-04-21T00:00:00"/>
    <x v="1"/>
    <x v="26"/>
    <n v="4.1300001139999996"/>
    <n v="4.1300001139999996"/>
    <n v="0"/>
    <n v="0"/>
    <n v="0"/>
    <n v="4.1100001339999999"/>
    <n v="0.02"/>
    <n v="0"/>
    <n v="0"/>
    <n v="186"/>
    <n v="1254"/>
    <x v="26"/>
    <n v="1440"/>
    <n v="6.5049615908017002E-4"/>
    <n v="4.4090277777777773"/>
  </r>
  <r>
    <n v="1624580081"/>
    <d v="2016-04-22T00:00:00"/>
    <x v="2"/>
    <x v="27"/>
    <n v="2.619999886"/>
    <n v="2.619999886"/>
    <n v="0"/>
    <n v="0"/>
    <n v="0"/>
    <n v="2.5999999049999998"/>
    <n v="0"/>
    <n v="0"/>
    <n v="0"/>
    <n v="199"/>
    <n v="1241"/>
    <x v="27"/>
    <n v="1440"/>
    <n v="6.5076996671634374E-4"/>
    <n v="2.7958333333333334"/>
  </r>
  <r>
    <n v="1624580081"/>
    <d v="2016-04-23T00:00:00"/>
    <x v="3"/>
    <x v="28"/>
    <n v="5.5500001909999996"/>
    <n v="5.5500001909999996"/>
    <n v="0"/>
    <n v="0"/>
    <n v="0"/>
    <n v="5.5399999619999996"/>
    <n v="0.01"/>
    <n v="0"/>
    <n v="0"/>
    <n v="227"/>
    <n v="1213"/>
    <x v="28"/>
    <n v="1440"/>
    <n v="6.5003515940501282E-4"/>
    <n v="5.9291666666666663"/>
  </r>
  <r>
    <n v="1624580081"/>
    <d v="2016-04-24T00:00:00"/>
    <x v="4"/>
    <x v="29"/>
    <n v="3.9500000480000002"/>
    <n v="3.9500000480000002"/>
    <n v="0"/>
    <n v="1.1499999759999999"/>
    <n v="0.91000002599999996"/>
    <n v="1.8899999860000001"/>
    <n v="0"/>
    <n v="16"/>
    <n v="18"/>
    <n v="185"/>
    <n v="1221"/>
    <x v="29"/>
    <n v="1440"/>
    <n v="6.5009875707702433E-4"/>
    <n v="4.219444444444445"/>
  </r>
  <r>
    <n v="1624580081"/>
    <d v="2016-04-25T00:00:00"/>
    <x v="5"/>
    <x v="30"/>
    <n v="4.2199997900000001"/>
    <n v="4.2199997900000001"/>
    <n v="0"/>
    <n v="0"/>
    <n v="0"/>
    <n v="4.1999998090000004"/>
    <n v="0.02"/>
    <n v="0"/>
    <n v="0"/>
    <n v="202"/>
    <n v="1238"/>
    <x v="30"/>
    <n v="1440"/>
    <n v="6.4953052024011081E-4"/>
    <n v="4.5118055555555561"/>
  </r>
  <r>
    <n v="1624580081"/>
    <d v="2016-04-26T00:00:00"/>
    <x v="6"/>
    <x v="31"/>
    <n v="1.8400000329999999"/>
    <n v="1.8400000329999999"/>
    <n v="0"/>
    <n v="0"/>
    <n v="0"/>
    <n v="1.8300000430000001"/>
    <n v="0.01"/>
    <n v="0"/>
    <n v="0"/>
    <n v="140"/>
    <n v="1300"/>
    <x v="31"/>
    <n v="1440"/>
    <n v="6.5109696850672327E-4"/>
    <n v="1.9624999999999999"/>
  </r>
  <r>
    <n v="1624580081"/>
    <d v="2016-04-27T00:00:00"/>
    <x v="0"/>
    <x v="32"/>
    <n v="5.4400000569999998"/>
    <n v="5.4400000569999998"/>
    <n v="0"/>
    <n v="1.1100000139999999"/>
    <n v="1.8700000050000001"/>
    <n v="2.460000038"/>
    <n v="0"/>
    <n v="17"/>
    <n v="36"/>
    <n v="154"/>
    <n v="1233"/>
    <x v="32"/>
    <n v="1440"/>
    <n v="6.501733066810087E-4"/>
    <n v="5.8104166666666668"/>
  </r>
  <r>
    <n v="1624580081"/>
    <d v="2016-04-28T00:00:00"/>
    <x v="1"/>
    <x v="33"/>
    <n v="1.789999962"/>
    <n v="1.789999962"/>
    <n v="0"/>
    <n v="0"/>
    <n v="0.20000000300000001"/>
    <n v="1.6000000240000001"/>
    <n v="0"/>
    <n v="0"/>
    <n v="5"/>
    <n v="115"/>
    <n v="1320"/>
    <x v="33"/>
    <n v="1440"/>
    <n v="6.4878577818050021E-4"/>
    <n v="1.915972222222222"/>
  </r>
  <r>
    <n v="1624580081"/>
    <d v="2016-04-29T00:00:00"/>
    <x v="2"/>
    <x v="34"/>
    <n v="1.5499999520000001"/>
    <n v="1.5499999520000001"/>
    <n v="0"/>
    <n v="0"/>
    <n v="0"/>
    <n v="1.5499999520000001"/>
    <n v="0"/>
    <n v="0"/>
    <n v="0"/>
    <n v="150"/>
    <n v="1290"/>
    <x v="34"/>
    <n v="1440"/>
    <n v="6.485355447698745E-4"/>
    <n v="1.6597222222222223"/>
  </r>
  <r>
    <n v="1624580081"/>
    <d v="2016-04-30T00:00:00"/>
    <x v="3"/>
    <x v="35"/>
    <n v="4.3000001909999996"/>
    <n v="4.3000001909999996"/>
    <n v="0"/>
    <n v="0.89999997600000003"/>
    <n v="1.2799999710000001"/>
    <n v="2.119999886"/>
    <n v="0.01"/>
    <n v="11"/>
    <n v="23"/>
    <n v="224"/>
    <n v="1182"/>
    <x v="35"/>
    <n v="1440"/>
    <n v="6.6419527201112133E-4"/>
    <n v="4.4958333333333336"/>
  </r>
  <r>
    <n v="1644430081"/>
    <d v="2016-04-13T00:00:00"/>
    <x v="0"/>
    <x v="36"/>
    <n v="5.8200001720000003"/>
    <n v="5.8200001720000003"/>
    <n v="0"/>
    <n v="2.2799999710000001"/>
    <n v="0.89999997600000003"/>
    <n v="2.6400001049999999"/>
    <n v="0"/>
    <n v="30"/>
    <n v="16"/>
    <n v="135"/>
    <n v="1259"/>
    <x v="36"/>
    <n v="1440"/>
    <n v="7.2740909536307967E-4"/>
    <n v="5.5562500000000004"/>
  </r>
  <r>
    <n v="1644430081"/>
    <d v="2016-04-14T00:00:00"/>
    <x v="1"/>
    <x v="37"/>
    <n v="8.0200004580000002"/>
    <n v="8.0200004580000002"/>
    <n v="0"/>
    <n v="0.36000001399999998"/>
    <n v="2.5599999430000002"/>
    <n v="5.0999999049999998"/>
    <n v="0"/>
    <n v="5"/>
    <n v="58"/>
    <n v="252"/>
    <n v="1125"/>
    <x v="37"/>
    <n v="1440"/>
    <n v="7.2664677521065506E-4"/>
    <n v="7.6645833333333337"/>
  </r>
  <r>
    <n v="1644430081"/>
    <d v="2016-04-15T00:00:00"/>
    <x v="2"/>
    <x v="38"/>
    <n v="3.829999924"/>
    <n v="3.829999924"/>
    <n v="0"/>
    <n v="0.219999999"/>
    <n v="0.15000000599999999"/>
    <n v="3.4500000480000002"/>
    <n v="0"/>
    <n v="3"/>
    <n v="4"/>
    <n v="170"/>
    <n v="1263"/>
    <x v="38"/>
    <n v="1440"/>
    <n v="7.277218172145164E-4"/>
    <n v="3.6548611111111113"/>
  </r>
  <r>
    <n v="1644430081"/>
    <d v="2016-04-16T00:00:00"/>
    <x v="3"/>
    <x v="39"/>
    <n v="11.119999890000001"/>
    <n v="11.119999890000001"/>
    <n v="0"/>
    <n v="4.0999999049999998"/>
    <n v="1.8799999949999999"/>
    <n v="5.0900001530000001"/>
    <n v="0"/>
    <n v="51"/>
    <n v="42"/>
    <n v="212"/>
    <n v="1135"/>
    <x v="39"/>
    <n v="1440"/>
    <n v="7.2679737843137256E-4"/>
    <n v="10.625000000000002"/>
  </r>
  <r>
    <n v="1644430081"/>
    <d v="2016-04-17T00:00:00"/>
    <x v="4"/>
    <x v="40"/>
    <n v="6.3699998860000004"/>
    <n v="6.3699998860000004"/>
    <n v="0"/>
    <n v="2.25"/>
    <n v="0.56999999300000004"/>
    <n v="3.5499999519999998"/>
    <n v="0"/>
    <n v="29"/>
    <n v="13"/>
    <n v="186"/>
    <n v="1212"/>
    <x v="40"/>
    <n v="1440"/>
    <n v="7.2741805252940505E-4"/>
    <n v="6.0812499999999998"/>
  </r>
  <r>
    <n v="1644430081"/>
    <d v="2016-04-18T00:00:00"/>
    <x v="5"/>
    <x v="41"/>
    <n v="5.1900000569999998"/>
    <n v="5.1900000569999998"/>
    <n v="0"/>
    <n v="1.0700000519999999"/>
    <n v="1.6699999569999999"/>
    <n v="2.4500000480000002"/>
    <n v="0"/>
    <n v="15"/>
    <n v="33"/>
    <n v="121"/>
    <n v="1271"/>
    <x v="41"/>
    <n v="1440"/>
    <n v="7.2770612128435219E-4"/>
    <n v="4.9527777777777775"/>
  </r>
  <r>
    <n v="1644430081"/>
    <d v="2016-04-19T00:00:00"/>
    <x v="6"/>
    <x v="42"/>
    <n v="8.1800003050000001"/>
    <n v="8.1800003050000001"/>
    <n v="0"/>
    <n v="0.36000001399999998"/>
    <n v="2.5299999710000001"/>
    <n v="5.3000001909999996"/>
    <n v="0"/>
    <n v="5"/>
    <n v="58"/>
    <n v="278"/>
    <n v="1099"/>
    <x v="42"/>
    <n v="1440"/>
    <n v="7.2672355232764746E-4"/>
    <n v="7.8166666666666673"/>
  </r>
  <r>
    <n v="1644430081"/>
    <d v="2016-04-20T00:00:00"/>
    <x v="0"/>
    <x v="43"/>
    <n v="1.769999981"/>
    <n v="1.769999981"/>
    <n v="0"/>
    <n v="0"/>
    <n v="0"/>
    <n v="1.7599999900000001"/>
    <n v="0.01"/>
    <n v="0"/>
    <n v="0"/>
    <n v="125"/>
    <n v="1315"/>
    <x v="43"/>
    <n v="1440"/>
    <n v="7.2660097742200324E-4"/>
    <n v="1.6916666666666667"/>
  </r>
  <r>
    <n v="1644430081"/>
    <d v="2016-04-21T00:00:00"/>
    <x v="1"/>
    <x v="44"/>
    <n v="0.88999998599999997"/>
    <n v="0.88999998599999997"/>
    <n v="0"/>
    <n v="0"/>
    <n v="0"/>
    <n v="0.87999999500000003"/>
    <n v="0.01"/>
    <n v="0"/>
    <n v="0"/>
    <n v="38"/>
    <n v="1402"/>
    <x v="44"/>
    <n v="1440"/>
    <n v="7.2771871300081759E-4"/>
    <n v="0.84930555555555565"/>
  </r>
  <r>
    <n v="1644430081"/>
    <d v="2016-04-22T00:00:00"/>
    <x v="2"/>
    <x v="45"/>
    <n v="2.670000076"/>
    <n v="2.670000076"/>
    <n v="0"/>
    <n v="0"/>
    <n v="0"/>
    <n v="2.6600000860000002"/>
    <n v="0.01"/>
    <n v="0"/>
    <n v="0"/>
    <n v="86"/>
    <n v="1354"/>
    <x v="45"/>
    <n v="1440"/>
    <n v="7.2692623904165531E-4"/>
    <n v="2.5506944444444448"/>
  </r>
  <r>
    <n v="1644430081"/>
    <d v="2016-04-23T00:00:00"/>
    <x v="3"/>
    <x v="46"/>
    <n v="4.829999924"/>
    <n v="4.829999924"/>
    <n v="0"/>
    <n v="0"/>
    <n v="0.579999983"/>
    <n v="4.25"/>
    <n v="0"/>
    <n v="0"/>
    <n v="15"/>
    <n v="160"/>
    <n v="1265"/>
    <x v="46"/>
    <n v="1440"/>
    <n v="7.2773842458942288E-4"/>
    <n v="4.6090277777777784"/>
  </r>
  <r>
    <n v="1644430081"/>
    <d v="2016-04-24T00:00:00"/>
    <x v="4"/>
    <x v="47"/>
    <n v="2.4100000860000002"/>
    <n v="2.4100000860000002"/>
    <n v="0"/>
    <n v="0"/>
    <n v="0"/>
    <n v="2.4100000860000002"/>
    <n v="0"/>
    <n v="0"/>
    <n v="0"/>
    <n v="89"/>
    <n v="1351"/>
    <x v="47"/>
    <n v="1440"/>
    <n v="7.2568506052393862E-4"/>
    <n v="2.3062499999999999"/>
  </r>
  <r>
    <n v="1644430081"/>
    <d v="2016-04-25T00:00:00"/>
    <x v="5"/>
    <x v="48"/>
    <n v="2.5999999049999998"/>
    <n v="2.5999999049999998"/>
    <n v="0"/>
    <n v="0.58999997400000004"/>
    <n v="5.9999998999999998E-2"/>
    <n v="1.9500000479999999"/>
    <n v="0"/>
    <n v="8"/>
    <n v="1"/>
    <n v="94"/>
    <n v="1337"/>
    <x v="48"/>
    <n v="1440"/>
    <n v="7.2625695670391053E-4"/>
    <n v="2.4861111111111112"/>
  </r>
  <r>
    <n v="1644430081"/>
    <d v="2016-04-26T00:00:00"/>
    <x v="6"/>
    <x v="49"/>
    <n v="7.2100000380000004"/>
    <n v="7.2100000380000004"/>
    <n v="0"/>
    <n v="0.80000001200000004"/>
    <n v="1.7200000289999999"/>
    <n v="4.6900000569999998"/>
    <n v="0"/>
    <n v="11"/>
    <n v="41"/>
    <n v="223"/>
    <n v="1165"/>
    <x v="49"/>
    <n v="1440"/>
    <n v="7.2688779493900596E-4"/>
    <n v="6.8881944444444452"/>
  </r>
  <r>
    <n v="1644430081"/>
    <d v="2016-04-27T00:00:00"/>
    <x v="0"/>
    <x v="50"/>
    <n v="2.2000000480000002"/>
    <n v="2.2000000480000002"/>
    <n v="0"/>
    <n v="0"/>
    <n v="0"/>
    <n v="2.2000000480000002"/>
    <n v="0"/>
    <n v="0"/>
    <n v="0"/>
    <n v="118"/>
    <n v="1322"/>
    <x v="50"/>
    <n v="1440"/>
    <n v="7.2559368337730881E-4"/>
    <n v="2.1055555555555556"/>
  </r>
  <r>
    <n v="1644430081"/>
    <d v="2016-04-28T00:00:00"/>
    <x v="1"/>
    <x v="51"/>
    <n v="6.8400001530000001"/>
    <n v="6.8400001530000001"/>
    <n v="0"/>
    <n v="0.20000000300000001"/>
    <n v="2.3199999330000001"/>
    <n v="4.3099999430000002"/>
    <n v="0"/>
    <n v="3"/>
    <n v="53"/>
    <n v="227"/>
    <n v="1157"/>
    <x v="51"/>
    <n v="1440"/>
    <n v="7.2727274354066984E-4"/>
    <n v="6.53125"/>
  </r>
  <r>
    <n v="1644430081"/>
    <d v="2016-04-29T00:00:00"/>
    <x v="2"/>
    <x v="52"/>
    <n v="2.3099999430000002"/>
    <n v="2.3099999430000002"/>
    <n v="0"/>
    <n v="0"/>
    <n v="0"/>
    <n v="2.3099999430000002"/>
    <n v="0"/>
    <n v="0"/>
    <n v="0"/>
    <n v="120"/>
    <n v="1193"/>
    <x v="52"/>
    <n v="1313"/>
    <n v="7.2732995686397995E-4"/>
    <n v="2.4188880426504187"/>
  </r>
  <r>
    <n v="1644430081"/>
    <d v="2016-04-30T00:00:00"/>
    <x v="3"/>
    <x v="53"/>
    <n v="13.239999770000001"/>
    <n v="13.239999770000001"/>
    <n v="0"/>
    <n v="0.62999999500000003"/>
    <n v="3.1400001049999999"/>
    <n v="9.4600000380000004"/>
    <n v="0"/>
    <n v="9"/>
    <n v="71"/>
    <n v="402"/>
    <n v="816"/>
    <x v="53"/>
    <n v="1298"/>
    <n v="7.2695326250480426E-4"/>
    <n v="14.031587057010785"/>
  </r>
  <r>
    <n v="1844505072"/>
    <d v="2016-04-13T00:00:00"/>
    <x v="0"/>
    <x v="54"/>
    <n v="3.2599999899999998"/>
    <n v="3.2599999899999998"/>
    <n v="0"/>
    <n v="0"/>
    <n v="0"/>
    <n v="3.2599999899999998"/>
    <n v="0"/>
    <n v="0"/>
    <n v="0"/>
    <n v="248"/>
    <n v="1192"/>
    <x v="54"/>
    <n v="1440"/>
    <n v="6.6139176100628923E-4"/>
    <n v="3.4229166666666671"/>
  </r>
  <r>
    <n v="1844505072"/>
    <d v="2016-04-14T00:00:00"/>
    <x v="1"/>
    <x v="55"/>
    <n v="5.25"/>
    <n v="5.25"/>
    <n v="0"/>
    <n v="0"/>
    <n v="0"/>
    <n v="5.2300000190000002"/>
    <n v="0"/>
    <n v="0"/>
    <n v="0"/>
    <n v="373"/>
    <n v="843"/>
    <x v="55"/>
    <n v="1216"/>
    <n v="6.6145898954264831E-4"/>
    <n v="6.5271381578947372"/>
  </r>
  <r>
    <n v="1844505072"/>
    <d v="2016-04-15T00:00:00"/>
    <x v="2"/>
    <x v="56"/>
    <n v="2.539999962"/>
    <n v="2.539999962"/>
    <n v="0"/>
    <n v="0"/>
    <n v="0"/>
    <n v="2.539999962"/>
    <n v="0"/>
    <n v="0"/>
    <n v="0"/>
    <n v="176"/>
    <n v="527"/>
    <x v="56"/>
    <n v="703"/>
    <n v="6.6077002133194584E-4"/>
    <n v="5.4679943100995736"/>
  </r>
  <r>
    <n v="1844505072"/>
    <d v="2016-04-16T00:00:00"/>
    <x v="3"/>
    <x v="57"/>
    <n v="2.2599999899999998"/>
    <n v="2.2599999899999998"/>
    <n v="0"/>
    <n v="0"/>
    <n v="0"/>
    <n v="2.2599999899999998"/>
    <n v="0"/>
    <n v="0"/>
    <n v="0"/>
    <n v="147"/>
    <n v="1293"/>
    <x v="57"/>
    <n v="1440"/>
    <n v="6.6198007908611597E-4"/>
    <n v="2.3708333333333331"/>
  </r>
  <r>
    <n v="1844505072"/>
    <d v="2016-04-17T00:00:00"/>
    <x v="4"/>
    <x v="58"/>
    <n v="2.9900000100000002"/>
    <n v="2.9900000100000002"/>
    <n v="0"/>
    <n v="0.14000000100000001"/>
    <n v="0.25999999000000001"/>
    <n v="2.5899999139999998"/>
    <n v="0"/>
    <n v="2"/>
    <n v="8"/>
    <n v="199"/>
    <n v="1231"/>
    <x v="58"/>
    <n v="1440"/>
    <n v="6.6077348287292819E-4"/>
    <n v="3.1423611111111112"/>
  </r>
  <r>
    <n v="1844505072"/>
    <d v="2016-04-18T00:00:00"/>
    <x v="5"/>
    <x v="59"/>
    <n v="3.039999962"/>
    <n v="3.039999962"/>
    <n v="0"/>
    <n v="0"/>
    <n v="0.47999998900000002"/>
    <n v="2.5599999430000002"/>
    <n v="0"/>
    <n v="0"/>
    <n v="12"/>
    <n v="217"/>
    <n v="1211"/>
    <x v="59"/>
    <n v="1440"/>
    <n v="6.6130084011311728E-4"/>
    <n v="3.192361111111111"/>
  </r>
  <r>
    <n v="1844505072"/>
    <d v="2016-04-19T00:00:00"/>
    <x v="6"/>
    <x v="60"/>
    <n v="0.12999999500000001"/>
    <n v="0.12999999500000001"/>
    <n v="0"/>
    <n v="0"/>
    <n v="0"/>
    <n v="0.12999999500000001"/>
    <n v="0"/>
    <n v="0"/>
    <n v="0"/>
    <n v="10"/>
    <n v="1430"/>
    <x v="60"/>
    <n v="1440"/>
    <n v="6.5989845177664974E-4"/>
    <n v="0.13680555555555557"/>
  </r>
  <r>
    <n v="1844505072"/>
    <d v="2016-04-20T00:00:00"/>
    <x v="0"/>
    <x v="61"/>
    <n v="0.01"/>
    <n v="0.01"/>
    <n v="0"/>
    <n v="0"/>
    <n v="0"/>
    <n v="0.01"/>
    <n v="0"/>
    <n v="0"/>
    <n v="0"/>
    <n v="1"/>
    <n v="1439"/>
    <x v="61"/>
    <n v="1440"/>
    <n v="1.25E-3"/>
    <n v="5.5555555555555558E-3"/>
  </r>
  <r>
    <n v="1844505072"/>
    <d v="2016-04-21T00:00:00"/>
    <x v="1"/>
    <x v="62"/>
    <n v="5.3200001720000003"/>
    <n v="5.3200001720000003"/>
    <n v="0"/>
    <n v="0.119999997"/>
    <n v="0.519999981"/>
    <n v="4.6799998279999997"/>
    <n v="0"/>
    <n v="2"/>
    <n v="13"/>
    <n v="308"/>
    <n v="1117"/>
    <x v="62"/>
    <n v="1440"/>
    <n v="6.6054136727092131E-4"/>
    <n v="5.5930555555555559"/>
  </r>
  <r>
    <n v="1844505072"/>
    <d v="2016-04-22T00:00:00"/>
    <x v="2"/>
    <x v="63"/>
    <n v="3.5499999519999998"/>
    <n v="3.5499999519999998"/>
    <n v="0"/>
    <n v="0"/>
    <n v="0"/>
    <n v="3.5499999519999998"/>
    <n v="0"/>
    <n v="0"/>
    <n v="0"/>
    <n v="220"/>
    <n v="1220"/>
    <x v="9"/>
    <n v="1440"/>
    <n v="6.6083394489947875E-4"/>
    <n v="3.7305555555555556"/>
  </r>
  <r>
    <n v="1844505072"/>
    <d v="2016-04-23T00:00:00"/>
    <x v="3"/>
    <x v="64"/>
    <n v="2.3599998950000001"/>
    <n v="2.3599998950000001"/>
    <n v="0"/>
    <n v="0"/>
    <n v="0"/>
    <n v="2.3599998950000001"/>
    <n v="0"/>
    <n v="0"/>
    <n v="0"/>
    <n v="139"/>
    <n v="1301"/>
    <x v="63"/>
    <n v="1440"/>
    <n v="6.6106439635854348E-4"/>
    <n v="2.4791666666666665"/>
  </r>
  <r>
    <n v="1844505072"/>
    <d v="2016-04-24T00:00:00"/>
    <x v="4"/>
    <x v="65"/>
    <n v="0"/>
    <n v="0"/>
    <n v="0"/>
    <n v="0"/>
    <n v="0"/>
    <n v="0"/>
    <n v="0"/>
    <n v="0"/>
    <n v="0"/>
    <n v="0"/>
    <n v="1440"/>
    <x v="64"/>
    <n v="1440"/>
    <n v="0"/>
    <n v="0"/>
  </r>
  <r>
    <n v="1844505072"/>
    <d v="2016-04-25T00:00:00"/>
    <x v="5"/>
    <x v="65"/>
    <n v="0"/>
    <n v="0"/>
    <n v="0"/>
    <n v="0"/>
    <n v="0"/>
    <n v="0"/>
    <n v="0"/>
    <n v="0"/>
    <n v="0"/>
    <n v="0"/>
    <n v="1440"/>
    <x v="64"/>
    <n v="1440"/>
    <n v="0"/>
    <n v="0"/>
  </r>
  <r>
    <n v="1844505072"/>
    <d v="2016-04-26T00:00:00"/>
    <x v="6"/>
    <x v="65"/>
    <n v="0"/>
    <n v="0"/>
    <n v="0"/>
    <n v="0"/>
    <n v="0"/>
    <n v="0"/>
    <n v="0"/>
    <n v="0"/>
    <n v="0"/>
    <n v="0"/>
    <n v="1440"/>
    <x v="64"/>
    <n v="1440"/>
    <n v="0"/>
    <n v="0"/>
  </r>
  <r>
    <n v="1844505072"/>
    <d v="2016-04-27T00:00:00"/>
    <x v="0"/>
    <x v="66"/>
    <n v="0"/>
    <n v="0"/>
    <n v="0"/>
    <n v="0"/>
    <n v="0"/>
    <n v="0"/>
    <n v="0"/>
    <n v="0"/>
    <n v="0"/>
    <n v="1"/>
    <n v="1439"/>
    <x v="65"/>
    <n v="1440"/>
    <n v="0"/>
    <n v="0"/>
  </r>
  <r>
    <n v="1844505072"/>
    <d v="2016-04-28T00:00:00"/>
    <x v="1"/>
    <x v="67"/>
    <n v="4.5700001720000003"/>
    <n v="4.5700001720000003"/>
    <n v="0"/>
    <n v="0"/>
    <n v="0"/>
    <n v="4.5599999430000002"/>
    <n v="0"/>
    <n v="0"/>
    <n v="0"/>
    <n v="302"/>
    <n v="1138"/>
    <x v="66"/>
    <n v="1440"/>
    <n v="6.6164762878239477E-4"/>
    <n v="4.7965277777777775"/>
  </r>
  <r>
    <n v="1844505072"/>
    <d v="2016-04-29T00:00:00"/>
    <x v="2"/>
    <x v="68"/>
    <n v="3.25"/>
    <n v="3.25"/>
    <n v="0"/>
    <n v="0"/>
    <n v="0"/>
    <n v="3.25"/>
    <n v="0"/>
    <n v="0"/>
    <n v="0"/>
    <n v="247"/>
    <n v="1082"/>
    <x v="67"/>
    <n v="1329"/>
    <n v="6.6056910569105688E-4"/>
    <n v="3.702031602708804"/>
  </r>
  <r>
    <n v="1844505072"/>
    <d v="2016-04-30T00:00:00"/>
    <x v="3"/>
    <x v="69"/>
    <n v="2.670000076"/>
    <n v="2.670000076"/>
    <n v="0"/>
    <n v="0"/>
    <n v="0"/>
    <n v="2.6500000950000002"/>
    <n v="0"/>
    <n v="0"/>
    <n v="0"/>
    <n v="184"/>
    <n v="218"/>
    <x v="68"/>
    <n v="402"/>
    <n v="6.6517191728948676E-4"/>
    <n v="9.9850746268656714"/>
  </r>
  <r>
    <n v="1927972279"/>
    <d v="2016-04-13T00:00:00"/>
    <x v="0"/>
    <x v="70"/>
    <n v="0.25"/>
    <n v="0.25"/>
    <n v="0"/>
    <n v="0"/>
    <n v="0"/>
    <n v="0.25"/>
    <n v="0"/>
    <n v="0"/>
    <n v="0"/>
    <n v="32"/>
    <n v="986"/>
    <x v="69"/>
    <n v="1018"/>
    <n v="7.0224719101123594E-4"/>
    <n v="0.34970530451866405"/>
  </r>
  <r>
    <n v="1927972279"/>
    <d v="2016-04-14T00:00:00"/>
    <x v="1"/>
    <x v="71"/>
    <n v="1.5"/>
    <n v="1.5"/>
    <n v="0"/>
    <n v="0"/>
    <n v="0.40000000600000002"/>
    <n v="1.1000000240000001"/>
    <n v="0"/>
    <n v="0"/>
    <n v="9"/>
    <n v="88"/>
    <n v="1292"/>
    <x v="70"/>
    <n v="1389"/>
    <n v="6.9348127600554787E-4"/>
    <n v="1.5572354211663066"/>
  </r>
  <r>
    <n v="1927972279"/>
    <d v="2016-04-15T00:00:00"/>
    <x v="2"/>
    <x v="72"/>
    <n v="0.68000000699999996"/>
    <n v="0.68000000699999996"/>
    <n v="0"/>
    <n v="0"/>
    <n v="0"/>
    <n v="0.68000000699999996"/>
    <n v="0"/>
    <n v="0"/>
    <n v="0"/>
    <n v="51"/>
    <n v="941"/>
    <x v="71"/>
    <n v="992"/>
    <n v="6.9387755816326525E-4"/>
    <n v="0.98790322580645162"/>
  </r>
  <r>
    <n v="1927972279"/>
    <d v="2016-04-16T00:00:00"/>
    <x v="3"/>
    <x v="65"/>
    <n v="0"/>
    <n v="0"/>
    <n v="0"/>
    <n v="0"/>
    <n v="0"/>
    <n v="0"/>
    <n v="0"/>
    <n v="0"/>
    <n v="0"/>
    <n v="0"/>
    <n v="1440"/>
    <x v="72"/>
    <n v="1440"/>
    <n v="0"/>
    <n v="0"/>
  </r>
  <r>
    <n v="1927972279"/>
    <d v="2016-04-17T00:00:00"/>
    <x v="4"/>
    <x v="65"/>
    <n v="0"/>
    <n v="0"/>
    <n v="0"/>
    <n v="0"/>
    <n v="0"/>
    <n v="0"/>
    <n v="0"/>
    <n v="0"/>
    <n v="0"/>
    <n v="0"/>
    <n v="1440"/>
    <x v="73"/>
    <n v="1440"/>
    <n v="0"/>
    <n v="0"/>
  </r>
  <r>
    <n v="1927972279"/>
    <d v="2016-04-18T00:00:00"/>
    <x v="5"/>
    <x v="73"/>
    <n v="0.17000000200000001"/>
    <n v="0.17000000200000001"/>
    <n v="0"/>
    <n v="0"/>
    <n v="0"/>
    <n v="0.17000000200000001"/>
    <n v="0"/>
    <n v="0"/>
    <n v="0"/>
    <n v="17"/>
    <n v="1423"/>
    <x v="74"/>
    <n v="1440"/>
    <n v="6.9672131967213119E-4"/>
    <n v="0.16944444444444445"/>
  </r>
  <r>
    <n v="1927972279"/>
    <d v="2016-04-19T00:00:00"/>
    <x v="6"/>
    <x v="65"/>
    <n v="0"/>
    <n v="0"/>
    <n v="0"/>
    <n v="0"/>
    <n v="0"/>
    <n v="0"/>
    <n v="0"/>
    <n v="0"/>
    <n v="0"/>
    <n v="0"/>
    <n v="1440"/>
    <x v="73"/>
    <n v="1440"/>
    <n v="0"/>
    <n v="0"/>
  </r>
  <r>
    <n v="1927972279"/>
    <d v="2016-04-20T00:00:00"/>
    <x v="0"/>
    <x v="65"/>
    <n v="0"/>
    <n v="0"/>
    <n v="0"/>
    <n v="0"/>
    <n v="0"/>
    <n v="0"/>
    <n v="0"/>
    <n v="0"/>
    <n v="0"/>
    <n v="0"/>
    <n v="1440"/>
    <x v="73"/>
    <n v="1440"/>
    <n v="0"/>
    <n v="0"/>
  </r>
  <r>
    <n v="1927972279"/>
    <d v="2016-04-21T00:00:00"/>
    <x v="1"/>
    <x v="65"/>
    <n v="0"/>
    <n v="0"/>
    <n v="0"/>
    <n v="0"/>
    <n v="0"/>
    <n v="0"/>
    <n v="0"/>
    <n v="0"/>
    <n v="0"/>
    <n v="0"/>
    <n v="1440"/>
    <x v="72"/>
    <n v="1440"/>
    <n v="0"/>
    <n v="0"/>
  </r>
  <r>
    <n v="1927972279"/>
    <d v="2016-04-22T00:00:00"/>
    <x v="2"/>
    <x v="74"/>
    <n v="0.10000000100000001"/>
    <n v="0.10000000100000001"/>
    <n v="0"/>
    <n v="0"/>
    <n v="0"/>
    <n v="0.10000000100000001"/>
    <n v="0"/>
    <n v="0"/>
    <n v="0"/>
    <n v="10"/>
    <n v="1430"/>
    <x v="75"/>
    <n v="1440"/>
    <n v="6.7114094630872482E-4"/>
    <n v="0.10347222222222223"/>
  </r>
  <r>
    <n v="1927972279"/>
    <d v="2016-04-23T00:00:00"/>
    <x v="3"/>
    <x v="75"/>
    <n v="2.039999962"/>
    <n v="2.039999962"/>
    <n v="0"/>
    <n v="0"/>
    <n v="0"/>
    <n v="2.039999962"/>
    <n v="0"/>
    <n v="0"/>
    <n v="0"/>
    <n v="145"/>
    <n v="1295"/>
    <x v="76"/>
    <n v="1440"/>
    <n v="6.9269947775891345E-4"/>
    <n v="2.0451388888888888"/>
  </r>
  <r>
    <n v="1927972279"/>
    <d v="2016-04-24T00:00:00"/>
    <x v="4"/>
    <x v="76"/>
    <n v="1.4500000479999999"/>
    <n v="1.4500000479999999"/>
    <n v="0"/>
    <n v="7.0000000000000007E-2"/>
    <n v="0.23999999499999999"/>
    <n v="1.1399999860000001"/>
    <n v="0"/>
    <n v="1"/>
    <n v="6"/>
    <n v="75"/>
    <n v="1358"/>
    <x v="77"/>
    <n v="1440"/>
    <n v="6.9377992727272719E-4"/>
    <n v="1.4513888888888891"/>
  </r>
  <r>
    <n v="1927972279"/>
    <d v="2016-04-25T00:00:00"/>
    <x v="5"/>
    <x v="77"/>
    <n v="0.109999999"/>
    <n v="0.109999999"/>
    <n v="0"/>
    <n v="0"/>
    <n v="0"/>
    <n v="0.109999999"/>
    <n v="0"/>
    <n v="0"/>
    <n v="0"/>
    <n v="12"/>
    <n v="1303"/>
    <x v="78"/>
    <n v="1315"/>
    <n v="7.2368420394736848E-4"/>
    <n v="0.11558935361216728"/>
  </r>
  <r>
    <n v="1927972279"/>
    <d v="2016-04-26T00:00:00"/>
    <x v="6"/>
    <x v="78"/>
    <n v="2.5999999049999998"/>
    <n v="2.5999999049999998"/>
    <n v="0"/>
    <n v="0"/>
    <n v="0"/>
    <n v="2.5999999049999998"/>
    <n v="0"/>
    <n v="0"/>
    <n v="0"/>
    <n v="192"/>
    <n v="1058"/>
    <x v="79"/>
    <n v="1250"/>
    <n v="6.9130547859611795E-4"/>
    <n v="3.0088000000000004"/>
  </r>
  <r>
    <n v="1927972279"/>
    <d v="2016-04-27T00:00:00"/>
    <x v="0"/>
    <x v="65"/>
    <n v="0"/>
    <n v="0"/>
    <n v="0"/>
    <n v="0"/>
    <n v="0"/>
    <n v="0"/>
    <n v="0"/>
    <n v="0"/>
    <n v="0"/>
    <n v="0"/>
    <n v="1440"/>
    <x v="73"/>
    <n v="1440"/>
    <n v="0"/>
    <n v="0"/>
  </r>
  <r>
    <n v="1927972279"/>
    <d v="2016-04-28T00:00:00"/>
    <x v="1"/>
    <x v="79"/>
    <n v="1.1599999670000001"/>
    <n v="1.1599999670000001"/>
    <n v="0"/>
    <n v="0"/>
    <n v="0"/>
    <n v="1.1599999670000001"/>
    <n v="0"/>
    <n v="0"/>
    <n v="0"/>
    <n v="95"/>
    <n v="1167"/>
    <x v="80"/>
    <n v="1262"/>
    <n v="6.925372937313433E-4"/>
    <n v="1.3272583201267829"/>
  </r>
  <r>
    <n v="1927972279"/>
    <d v="2016-04-29T00:00:00"/>
    <x v="2"/>
    <x v="65"/>
    <n v="0"/>
    <n v="0"/>
    <n v="0"/>
    <n v="0"/>
    <n v="0"/>
    <n v="0"/>
    <n v="0"/>
    <n v="0"/>
    <n v="0"/>
    <n v="0"/>
    <n v="1440"/>
    <x v="73"/>
    <n v="1440"/>
    <n v="0"/>
    <n v="0"/>
  </r>
  <r>
    <n v="1927972279"/>
    <d v="2016-04-30T00:00:00"/>
    <x v="3"/>
    <x v="65"/>
    <n v="0"/>
    <n v="0"/>
    <n v="0"/>
    <n v="0"/>
    <n v="0"/>
    <n v="0"/>
    <n v="0"/>
    <n v="0"/>
    <n v="0"/>
    <n v="0"/>
    <n v="1440"/>
    <x v="72"/>
    <n v="1440"/>
    <n v="0"/>
    <n v="0"/>
  </r>
  <r>
    <n v="2022484408"/>
    <d v="2016-04-13T00:00:00"/>
    <x v="0"/>
    <x v="80"/>
    <n v="8.5"/>
    <n v="8.5"/>
    <n v="0"/>
    <n v="2.9900000100000002"/>
    <n v="0.10000000100000001"/>
    <n v="5.4099998469999999"/>
    <n v="0"/>
    <n v="43"/>
    <n v="5"/>
    <n v="292"/>
    <n v="1100"/>
    <x v="81"/>
    <n v="1440"/>
    <n v="7.0691949434464408E-4"/>
    <n v="8.35"/>
  </r>
  <r>
    <n v="2022484408"/>
    <d v="2016-04-14T00:00:00"/>
    <x v="1"/>
    <x v="81"/>
    <n v="7.5"/>
    <n v="7.5"/>
    <n v="0"/>
    <n v="2.4800000190000002"/>
    <n v="0.209999993"/>
    <n v="4.8200001720000003"/>
    <n v="0"/>
    <n v="32"/>
    <n v="3"/>
    <n v="257"/>
    <n v="1148"/>
    <x v="82"/>
    <n v="1440"/>
    <n v="7.0159027128157152E-4"/>
    <n v="7.4236111111111116"/>
  </r>
  <r>
    <n v="2022484408"/>
    <d v="2016-04-15T00:00:00"/>
    <x v="2"/>
    <x v="82"/>
    <n v="8.0299997330000004"/>
    <n v="8.0299997330000004"/>
    <n v="0"/>
    <n v="1.940000057"/>
    <n v="0.310000002"/>
    <n v="5.7800002099999999"/>
    <n v="0"/>
    <n v="27"/>
    <n v="9"/>
    <n v="282"/>
    <n v="1122"/>
    <x v="83"/>
    <n v="1440"/>
    <n v="7.2775056489033903E-4"/>
    <n v="7.6624999999999996"/>
  </r>
  <r>
    <n v="2022484408"/>
    <d v="2016-04-16T00:00:00"/>
    <x v="3"/>
    <x v="83"/>
    <n v="7.0900001530000001"/>
    <n v="7.0900001530000001"/>
    <n v="0"/>
    <n v="3.1500000950000002"/>
    <n v="0.55000001200000004"/>
    <n v="3.3900001049999999"/>
    <n v="0"/>
    <n v="41"/>
    <n v="11"/>
    <n v="151"/>
    <n v="1237"/>
    <x v="84"/>
    <n v="1440"/>
    <n v="7.0198021316831682E-4"/>
    <n v="7.0138888888888893"/>
  </r>
  <r>
    <n v="2022484408"/>
    <d v="2016-04-17T00:00:00"/>
    <x v="4"/>
    <x v="84"/>
    <n v="11.399999619999999"/>
    <n v="11.399999619999999"/>
    <n v="0"/>
    <n v="3.869999886"/>
    <n v="0.66000002599999996"/>
    <n v="6.8800001139999996"/>
    <n v="0"/>
    <n v="28"/>
    <n v="29"/>
    <n v="331"/>
    <n v="1052"/>
    <x v="85"/>
    <n v="1440"/>
    <n v="7.5436736500794068E-4"/>
    <n v="10.494444444444445"/>
  </r>
  <r>
    <n v="2022484408"/>
    <d v="2016-04-18T00:00:00"/>
    <x v="5"/>
    <x v="85"/>
    <n v="10.06999969"/>
    <n v="10.06999969"/>
    <n v="0"/>
    <n v="3.6400001049999999"/>
    <n v="0.119999997"/>
    <n v="6.3000001909999996"/>
    <n v="0"/>
    <n v="48"/>
    <n v="3"/>
    <n v="311"/>
    <n v="1078"/>
    <x v="86"/>
    <n v="1440"/>
    <n v="7.1261762720260422E-4"/>
    <n v="9.813194444444445"/>
  </r>
  <r>
    <n v="2022484408"/>
    <d v="2016-04-19T00:00:00"/>
    <x v="6"/>
    <x v="86"/>
    <n v="8.5299997330000004"/>
    <n v="8.5299997330000004"/>
    <n v="0"/>
    <n v="3.289999962"/>
    <n v="0.23999999499999999"/>
    <n v="5"/>
    <n v="0"/>
    <n v="31"/>
    <n v="7"/>
    <n v="250"/>
    <n v="1152"/>
    <x v="50"/>
    <n v="1440"/>
    <n v="7.3865602121579493E-4"/>
    <n v="8.0194444444444457"/>
  </r>
  <r>
    <n v="2022484408"/>
    <d v="2016-04-20T00:00:00"/>
    <x v="0"/>
    <x v="84"/>
    <n v="10.670000079999999"/>
    <n v="10.670000079999999"/>
    <n v="0"/>
    <n v="3.3399999139999998"/>
    <n v="1.9299999480000001"/>
    <n v="5.4000000950000002"/>
    <n v="0"/>
    <n v="48"/>
    <n v="63"/>
    <n v="276"/>
    <n v="1053"/>
    <x v="87"/>
    <n v="1440"/>
    <n v="7.060614134462678E-4"/>
    <n v="10.494444444444445"/>
  </r>
  <r>
    <n v="2022484408"/>
    <d v="2016-04-21T00:00:00"/>
    <x v="1"/>
    <x v="87"/>
    <n v="8.7399997710000008"/>
    <n v="8.7399997710000008"/>
    <n v="0"/>
    <n v="3.329999924"/>
    <n v="1.1100000139999999"/>
    <n v="4.3099999430000002"/>
    <n v="0"/>
    <n v="104"/>
    <n v="53"/>
    <n v="255"/>
    <n v="1028"/>
    <x v="88"/>
    <n v="1440"/>
    <n v="7.018388959286919E-4"/>
    <n v="8.6479166666666671"/>
  </r>
  <r>
    <n v="2022484408"/>
    <d v="2016-04-22T00:00:00"/>
    <x v="2"/>
    <x v="88"/>
    <n v="9.3299999239999991"/>
    <n v="9.3299999239999991"/>
    <n v="0"/>
    <n v="4.4299998279999997"/>
    <n v="0.41999998700000002"/>
    <n v="4.4699997900000001"/>
    <n v="0"/>
    <n v="52"/>
    <n v="10"/>
    <n v="273"/>
    <n v="1105"/>
    <x v="79"/>
    <n v="1440"/>
    <n v="7.2024084637949657E-4"/>
    <n v="8.9958333333333353"/>
  </r>
  <r>
    <n v="2022484408"/>
    <d v="2016-04-23T00:00:00"/>
    <x v="3"/>
    <x v="89"/>
    <n v="4.2100000380000004"/>
    <n v="4.2100000380000004"/>
    <n v="0"/>
    <n v="0"/>
    <n v="0"/>
    <n v="4.2100000380000004"/>
    <n v="0"/>
    <n v="0"/>
    <n v="0"/>
    <n v="249"/>
    <n v="1191"/>
    <x v="89"/>
    <n v="1440"/>
    <n v="7.0154974804199303E-4"/>
    <n v="4.1673611111111111"/>
  </r>
  <r>
    <n v="2022484408"/>
    <d v="2016-04-24T00:00:00"/>
    <x v="4"/>
    <x v="90"/>
    <n v="10.27999973"/>
    <n v="10.27999973"/>
    <n v="0"/>
    <n v="4.5500001909999996"/>
    <n v="1.1499999759999999"/>
    <n v="4.579999924"/>
    <n v="0"/>
    <n v="37"/>
    <n v="26"/>
    <n v="216"/>
    <n v="1161"/>
    <x v="90"/>
    <n v="1440"/>
    <n v="7.6255468659594983E-4"/>
    <n v="9.3618055555555557"/>
  </r>
  <r>
    <n v="2022484408"/>
    <d v="2016-04-25T00:00:00"/>
    <x v="5"/>
    <x v="91"/>
    <n v="8.0100002289999992"/>
    <n v="8.0100002289999992"/>
    <n v="0"/>
    <n v="3.329999924"/>
    <n v="0.219999999"/>
    <n v="4.4600000380000004"/>
    <n v="0"/>
    <n v="44"/>
    <n v="8"/>
    <n v="217"/>
    <n v="1171"/>
    <x v="91"/>
    <n v="1440"/>
    <n v="7.0454747374439259E-4"/>
    <n v="7.8951388888888889"/>
  </r>
  <r>
    <n v="2022484408"/>
    <d v="2016-04-26T00:00:00"/>
    <x v="6"/>
    <x v="92"/>
    <n v="7.1900000569999998"/>
    <n v="7.1900000569999998"/>
    <n v="0"/>
    <n v="1.4299999480000001"/>
    <n v="0.66000002599999996"/>
    <n v="5.1100001339999999"/>
    <n v="0"/>
    <n v="55"/>
    <n v="24"/>
    <n v="275"/>
    <n v="1086"/>
    <x v="92"/>
    <n v="1440"/>
    <n v="7.1054452584247451E-4"/>
    <n v="7.0270833333333336"/>
  </r>
  <r>
    <n v="2022484408"/>
    <d v="2016-04-27T00:00:00"/>
    <x v="0"/>
    <x v="93"/>
    <n v="7.1300001139999996"/>
    <n v="7.1300001139999996"/>
    <n v="0"/>
    <n v="1.039999962"/>
    <n v="0.97000002900000004"/>
    <n v="5.1199998860000004"/>
    <n v="0"/>
    <n v="19"/>
    <n v="20"/>
    <n v="282"/>
    <n v="1119"/>
    <x v="93"/>
    <n v="1440"/>
    <n v="7.0184074357712372E-4"/>
    <n v="7.0548611111111112"/>
  </r>
  <r>
    <n v="2022484408"/>
    <d v="2016-04-28T00:00:00"/>
    <x v="1"/>
    <x v="94"/>
    <n v="7.1199998860000004"/>
    <n v="7.1199998860000004"/>
    <n v="0"/>
    <n v="0.40999999599999998"/>
    <n v="1.3300000430000001"/>
    <n v="5.3899998660000001"/>
    <n v="0"/>
    <n v="6"/>
    <n v="20"/>
    <n v="291"/>
    <n v="1123"/>
    <x v="94"/>
    <n v="1440"/>
    <n v="7.0216961400394479E-4"/>
    <n v="7.041666666666667"/>
  </r>
  <r>
    <n v="2022484408"/>
    <d v="2016-04-29T00:00:00"/>
    <x v="2"/>
    <x v="95"/>
    <n v="7.1900000569999998"/>
    <n v="7.1900000569999998"/>
    <n v="0"/>
    <n v="0.47999998900000002"/>
    <n v="1.210000038"/>
    <n v="5.5"/>
    <n v="0"/>
    <n v="21"/>
    <n v="40"/>
    <n v="281"/>
    <n v="1098"/>
    <x v="95"/>
    <n v="1440"/>
    <n v="7.0180576447047337E-4"/>
    <n v="7.114583333333333"/>
  </r>
  <r>
    <n v="2022484408"/>
    <d v="2016-04-30T00:00:00"/>
    <x v="3"/>
    <x v="96"/>
    <n v="12.90999985"/>
    <n v="12.90999985"/>
    <n v="0"/>
    <n v="0.939999998"/>
    <n v="1.3999999759999999"/>
    <n v="10.56999969"/>
    <n v="0"/>
    <n v="13"/>
    <n v="23"/>
    <n v="361"/>
    <n v="1043"/>
    <x v="96"/>
    <n v="1440"/>
    <n v="7.0212649426225056E-4"/>
    <n v="12.768749999999999"/>
  </r>
  <r>
    <n v="2026352035"/>
    <d v="2016-04-13T00:00:00"/>
    <x v="0"/>
    <x v="97"/>
    <n v="3.0999999049999998"/>
    <n v="3.0999999049999998"/>
    <n v="0"/>
    <n v="0"/>
    <n v="0"/>
    <n v="3.0999999049999998"/>
    <n v="0"/>
    <n v="0"/>
    <n v="0"/>
    <n v="238"/>
    <n v="663"/>
    <x v="97"/>
    <n v="901"/>
    <n v="6.2086919787702783E-4"/>
    <n v="5.5416204217536063"/>
  </r>
  <r>
    <n v="2026352035"/>
    <d v="2016-04-14T00:00:00"/>
    <x v="1"/>
    <x v="98"/>
    <n v="2.0699999330000001"/>
    <n v="2.0699999330000001"/>
    <n v="0"/>
    <n v="0"/>
    <n v="0"/>
    <n v="2.0499999519999998"/>
    <n v="0"/>
    <n v="0"/>
    <n v="0"/>
    <n v="197"/>
    <n v="653"/>
    <x v="98"/>
    <n v="850"/>
    <n v="6.2068963508245874E-4"/>
    <n v="3.9235294117647057"/>
  </r>
  <r>
    <n v="2026352035"/>
    <d v="2016-04-15T00:00:00"/>
    <x v="2"/>
    <x v="99"/>
    <n v="2.369999886"/>
    <n v="2.369999886"/>
    <n v="0"/>
    <n v="0"/>
    <n v="0"/>
    <n v="2.369999886"/>
    <n v="0"/>
    <n v="0"/>
    <n v="0"/>
    <n v="188"/>
    <n v="687"/>
    <x v="99"/>
    <n v="875"/>
    <n v="6.202564475268254E-4"/>
    <n v="4.3668571428571434"/>
  </r>
  <r>
    <n v="2026352035"/>
    <d v="2016-04-16T00:00:00"/>
    <x v="3"/>
    <x v="100"/>
    <n v="1.5800000430000001"/>
    <n v="1.5800000430000001"/>
    <n v="0"/>
    <n v="0"/>
    <n v="0"/>
    <n v="1.5800000430000001"/>
    <n v="0"/>
    <n v="0"/>
    <n v="0"/>
    <n v="150"/>
    <n v="728"/>
    <x v="100"/>
    <n v="878"/>
    <n v="6.2033766902237926E-4"/>
    <n v="2.9009111617312073"/>
  </r>
  <r>
    <n v="2026352035"/>
    <d v="2016-04-17T00:00:00"/>
    <x v="4"/>
    <x v="101"/>
    <n v="0.519999981"/>
    <n v="0.519999981"/>
    <n v="0"/>
    <n v="0"/>
    <n v="0"/>
    <n v="0.519999981"/>
    <n v="0"/>
    <n v="0"/>
    <n v="0"/>
    <n v="60"/>
    <n v="1053"/>
    <x v="101"/>
    <n v="1113"/>
    <n v="6.2052503699284013E-4"/>
    <n v="0.75292003593890389"/>
  </r>
  <r>
    <n v="2026352035"/>
    <d v="2016-04-18T00:00:00"/>
    <x v="5"/>
    <x v="102"/>
    <n v="2.0599999430000002"/>
    <n v="2.0599999430000002"/>
    <n v="0"/>
    <n v="0"/>
    <n v="0"/>
    <n v="2.0599999430000002"/>
    <n v="0"/>
    <n v="0"/>
    <n v="0"/>
    <n v="182"/>
    <n v="1062"/>
    <x v="102"/>
    <n v="1244"/>
    <n v="6.1954885503759404E-4"/>
    <n v="2.6728295819935695"/>
  </r>
  <r>
    <n v="2026352035"/>
    <d v="2016-04-19T00:00:00"/>
    <x v="6"/>
    <x v="103"/>
    <n v="1.5"/>
    <n v="1.5"/>
    <n v="0"/>
    <n v="0"/>
    <n v="0"/>
    <n v="1.5"/>
    <n v="0"/>
    <n v="0"/>
    <n v="0"/>
    <n v="141"/>
    <n v="785"/>
    <x v="103"/>
    <n v="926"/>
    <n v="6.1881188118811882E-4"/>
    <n v="2.617710583153348"/>
  </r>
  <r>
    <n v="2026352035"/>
    <d v="2016-04-20T00:00:00"/>
    <x v="0"/>
    <x v="104"/>
    <n v="4.4800000190000002"/>
    <n v="4.4800000190000002"/>
    <n v="0"/>
    <n v="0"/>
    <n v="0"/>
    <n v="4.4800000190000002"/>
    <n v="0"/>
    <n v="0"/>
    <n v="0"/>
    <n v="327"/>
    <n v="623"/>
    <x v="104"/>
    <n v="950"/>
    <n v="6.2032678191636665E-4"/>
    <n v="7.6021052631578945"/>
  </r>
  <r>
    <n v="2026352035"/>
    <d v="2016-04-21T00:00:00"/>
    <x v="1"/>
    <x v="105"/>
    <n v="1.5299999710000001"/>
    <n v="1.5299999710000001"/>
    <n v="0"/>
    <n v="0"/>
    <n v="0"/>
    <n v="1.5299999710000001"/>
    <n v="0"/>
    <n v="0"/>
    <n v="0"/>
    <n v="153"/>
    <n v="749"/>
    <x v="105"/>
    <n v="902"/>
    <n v="6.2018644953384678E-4"/>
    <n v="2.7350332594235036"/>
  </r>
  <r>
    <n v="2026352035"/>
    <d v="2016-04-22T00:00:00"/>
    <x v="2"/>
    <x v="106"/>
    <n v="1.809999943"/>
    <n v="1.809999943"/>
    <n v="0"/>
    <n v="0"/>
    <n v="0"/>
    <n v="1.809999943"/>
    <n v="0"/>
    <n v="0"/>
    <n v="0"/>
    <n v="162"/>
    <n v="712"/>
    <x v="106"/>
    <n v="874"/>
    <n v="6.2092622401372212E-4"/>
    <n v="3.335240274599542"/>
  </r>
  <r>
    <n v="2026352035"/>
    <d v="2016-04-23T00:00:00"/>
    <x v="3"/>
    <x v="107"/>
    <n v="7.7100000380000004"/>
    <n v="7.7100000380000004"/>
    <n v="0"/>
    <n v="0"/>
    <n v="0"/>
    <n v="7.7100000380000004"/>
    <n v="0"/>
    <n v="0"/>
    <n v="0"/>
    <n v="432"/>
    <n v="458"/>
    <x v="107"/>
    <n v="890"/>
    <n v="6.2393785206765404E-4"/>
    <n v="13.884269662921348"/>
  </r>
  <r>
    <n v="2026352035"/>
    <d v="2016-04-24T00:00:00"/>
    <x v="4"/>
    <x v="108"/>
    <n v="2.1600000860000002"/>
    <n v="2.1600000860000002"/>
    <n v="0"/>
    <n v="0"/>
    <n v="0"/>
    <n v="2.1600000860000002"/>
    <n v="0"/>
    <n v="0"/>
    <n v="0"/>
    <n v="164"/>
    <n v="704"/>
    <x v="33"/>
    <n v="868"/>
    <n v="6.1891119942693415E-4"/>
    <n v="4.0207373271889404"/>
  </r>
  <r>
    <n v="2026352035"/>
    <d v="2016-04-25T00:00:00"/>
    <x v="5"/>
    <x v="109"/>
    <n v="3.7300000190000002"/>
    <n v="3.7300000190000002"/>
    <n v="0"/>
    <n v="0"/>
    <n v="0"/>
    <n v="3.7300000190000002"/>
    <n v="0"/>
    <n v="0"/>
    <n v="0"/>
    <n v="260"/>
    <n v="821"/>
    <x v="108"/>
    <n v="1081"/>
    <n v="6.1991025743726117E-4"/>
    <n v="5.5661424606845511"/>
  </r>
  <r>
    <n v="2026352035"/>
    <d v="2016-04-26T00:00:00"/>
    <x v="6"/>
    <x v="110"/>
    <n v="3.6800000669999999"/>
    <n v="3.6800000669999999"/>
    <n v="0"/>
    <n v="0"/>
    <n v="0"/>
    <n v="3.6800000669999999"/>
    <n v="0"/>
    <n v="0"/>
    <n v="0"/>
    <n v="288"/>
    <n v="1018"/>
    <x v="109"/>
    <n v="1306"/>
    <n v="6.2025957643687844E-4"/>
    <n v="4.5428790199081162"/>
  </r>
  <r>
    <n v="2026352035"/>
    <d v="2016-04-27T00:00:00"/>
    <x v="0"/>
    <x v="111"/>
    <n v="3.7699999809999998"/>
    <n v="3.7699999809999998"/>
    <n v="0"/>
    <n v="0"/>
    <n v="0"/>
    <n v="3.7699999809999998"/>
    <n v="0"/>
    <n v="0"/>
    <n v="0"/>
    <n v="286"/>
    <n v="586"/>
    <x v="110"/>
    <n v="872"/>
    <n v="6.192509824244415E-4"/>
    <n v="6.9816513761467895"/>
  </r>
  <r>
    <n v="2026352035"/>
    <d v="2016-04-28T00:00:00"/>
    <x v="1"/>
    <x v="112"/>
    <n v="3.9500000480000002"/>
    <n v="3.9500000480000002"/>
    <n v="0"/>
    <n v="0"/>
    <n v="0"/>
    <n v="3.9500000480000002"/>
    <n v="0"/>
    <n v="0"/>
    <n v="0"/>
    <n v="331"/>
    <n v="626"/>
    <x v="111"/>
    <n v="957"/>
    <n v="6.1960785066666666E-4"/>
    <n v="6.661442006269592"/>
  </r>
  <r>
    <n v="2026352035"/>
    <d v="2016-04-29T00:00:00"/>
    <x v="2"/>
    <x v="113"/>
    <n v="4.7100000380000004"/>
    <n v="4.7100000380000004"/>
    <n v="0"/>
    <n v="0"/>
    <n v="0"/>
    <n v="4.7100000380000004"/>
    <n v="0"/>
    <n v="0"/>
    <n v="0"/>
    <n v="352"/>
    <n v="492"/>
    <x v="112"/>
    <n v="844"/>
    <n v="6.1941084139926356E-4"/>
    <n v="9.0094786729857823"/>
  </r>
  <r>
    <n v="2026352035"/>
    <d v="2016-04-30T00:00:00"/>
    <x v="3"/>
    <x v="114"/>
    <n v="2.9300000669999999"/>
    <n v="2.9300000669999999"/>
    <n v="0"/>
    <n v="0"/>
    <n v="0"/>
    <n v="2.9300000669999999"/>
    <n v="0"/>
    <n v="0"/>
    <n v="0"/>
    <n v="233"/>
    <n v="594"/>
    <x v="113"/>
    <n v="827"/>
    <n v="6.1958132099809683E-4"/>
    <n v="5.7182587666263602"/>
  </r>
  <r>
    <n v="2320127002"/>
    <d v="2016-04-13T00:00:00"/>
    <x v="0"/>
    <x v="115"/>
    <n v="4.9000000950000002"/>
    <n v="4.9000000950000002"/>
    <n v="0"/>
    <n v="0"/>
    <n v="0"/>
    <n v="4.9000000950000002"/>
    <n v="0"/>
    <n v="0"/>
    <n v="0"/>
    <n v="335"/>
    <n v="1105"/>
    <x v="114"/>
    <n v="1440"/>
    <n v="6.7353953195876286E-4"/>
    <n v="5.0520833333333339"/>
  </r>
  <r>
    <n v="2320127002"/>
    <d v="2016-04-14T00:00:00"/>
    <x v="1"/>
    <x v="116"/>
    <n v="2.6800000669999999"/>
    <n v="2.6800000669999999"/>
    <n v="0"/>
    <n v="0"/>
    <n v="0"/>
    <n v="2.6800000669999999"/>
    <n v="0"/>
    <n v="0"/>
    <n v="0"/>
    <n v="191"/>
    <n v="1249"/>
    <x v="115"/>
    <n v="1440"/>
    <n v="6.7455325119557003E-4"/>
    <n v="2.7590277777777779"/>
  </r>
  <r>
    <n v="2320127002"/>
    <d v="2016-04-15T00:00:00"/>
    <x v="2"/>
    <x v="117"/>
    <n v="3.5099999899999998"/>
    <n v="3.5099999899999998"/>
    <n v="0"/>
    <n v="0"/>
    <n v="0"/>
    <n v="3.5099999899999998"/>
    <n v="0"/>
    <n v="0"/>
    <n v="0"/>
    <n v="245"/>
    <n v="1195"/>
    <x v="116"/>
    <n v="1440"/>
    <n v="6.7435158309317965E-4"/>
    <n v="3.614583333333333"/>
  </r>
  <r>
    <n v="2320127002"/>
    <d v="2016-04-16T00:00:00"/>
    <x v="3"/>
    <x v="118"/>
    <n v="3.4100000860000002"/>
    <n v="3.4100000860000002"/>
    <n v="0"/>
    <n v="0"/>
    <n v="0"/>
    <n v="3.4000000950000002"/>
    <n v="0"/>
    <n v="0"/>
    <n v="0"/>
    <n v="195"/>
    <n v="1245"/>
    <x v="117"/>
    <n v="1440"/>
    <n v="6.7431285070199728E-4"/>
    <n v="3.5118055555555556"/>
  </r>
  <r>
    <n v="2320127002"/>
    <d v="2016-04-17T00:00:00"/>
    <x v="4"/>
    <x v="119"/>
    <n v="4.1799998279999997"/>
    <n v="4.1799998279999997"/>
    <n v="0"/>
    <n v="0"/>
    <n v="0"/>
    <n v="4.1799998279999997"/>
    <n v="0"/>
    <n v="0"/>
    <n v="0"/>
    <n v="249"/>
    <n v="1191"/>
    <x v="118"/>
    <n v="1440"/>
    <n v="6.7441107260406575E-4"/>
    <n v="4.3041666666666671"/>
  </r>
  <r>
    <n v="2320127002"/>
    <d v="2016-04-18T00:00:00"/>
    <x v="5"/>
    <x v="120"/>
    <n v="4.420000076"/>
    <n v="4.420000076"/>
    <n v="0"/>
    <n v="0"/>
    <n v="0.25999999000000001"/>
    <n v="4.1399998660000001"/>
    <n v="0"/>
    <n v="0"/>
    <n v="7"/>
    <n v="260"/>
    <n v="1173"/>
    <x v="119"/>
    <n v="1440"/>
    <n v="6.7388322549169076E-4"/>
    <n v="4.5548611111111112"/>
  </r>
  <r>
    <n v="2320127002"/>
    <d v="2016-04-19T00:00:00"/>
    <x v="6"/>
    <x v="121"/>
    <n v="4.0399999619999996"/>
    <n v="4.0399999619999996"/>
    <n v="0"/>
    <n v="0"/>
    <n v="0.37999999499999998"/>
    <n v="3.6600000860000002"/>
    <n v="0"/>
    <n v="0"/>
    <n v="11"/>
    <n v="228"/>
    <n v="1201"/>
    <x v="120"/>
    <n v="1440"/>
    <n v="6.7367016208104045E-4"/>
    <n v="4.1645833333333329"/>
  </r>
  <r>
    <n v="2320127002"/>
    <d v="2016-04-20T00:00:00"/>
    <x v="0"/>
    <x v="122"/>
    <n v="4.8499999049999998"/>
    <n v="4.8499999049999998"/>
    <n v="0"/>
    <n v="0"/>
    <n v="0.49000000999999999"/>
    <n v="4.3400001530000001"/>
    <n v="0"/>
    <n v="0"/>
    <n v="11"/>
    <n v="283"/>
    <n v="1146"/>
    <x v="121"/>
    <n v="1440"/>
    <n v="6.7436038723581756E-4"/>
    <n v="4.9944444444444445"/>
  </r>
  <r>
    <n v="2320127002"/>
    <d v="2016-04-21T00:00:00"/>
    <x v="1"/>
    <x v="123"/>
    <n v="2.289999962"/>
    <n v="2.289999962"/>
    <n v="0"/>
    <n v="5.9999998999999998E-2"/>
    <n v="0.41999998700000002"/>
    <n v="1.809999943"/>
    <n v="0"/>
    <n v="1"/>
    <n v="10"/>
    <n v="127"/>
    <n v="1302"/>
    <x v="122"/>
    <n v="1440"/>
    <n v="6.7273794418331375E-4"/>
    <n v="2.3638888888888889"/>
  </r>
  <r>
    <n v="2320127002"/>
    <d v="2016-04-22T00:00:00"/>
    <x v="2"/>
    <x v="124"/>
    <n v="3.7599999899999998"/>
    <n v="3.7599999899999998"/>
    <n v="0"/>
    <n v="0"/>
    <n v="0"/>
    <n v="3.7599999899999998"/>
    <n v="0"/>
    <n v="0"/>
    <n v="0"/>
    <n v="266"/>
    <n v="1174"/>
    <x v="123"/>
    <n v="1440"/>
    <n v="6.734730413756045E-4"/>
    <n v="3.8770833333333332"/>
  </r>
  <r>
    <n v="2320127002"/>
    <d v="2016-04-23T00:00:00"/>
    <x v="3"/>
    <x v="125"/>
    <n v="3.420000076"/>
    <n v="3.420000076"/>
    <n v="0"/>
    <n v="0"/>
    <n v="0"/>
    <n v="3.420000076"/>
    <n v="0"/>
    <n v="0"/>
    <n v="0"/>
    <n v="242"/>
    <n v="1129"/>
    <x v="124"/>
    <n v="1371"/>
    <n v="6.7336091277810594E-4"/>
    <n v="3.7045951859956237"/>
  </r>
  <r>
    <n v="2320127002"/>
    <d v="2016-04-24T00:00:00"/>
    <x v="4"/>
    <x v="126"/>
    <n v="2.8099999430000002"/>
    <n v="2.8099999430000002"/>
    <n v="0"/>
    <n v="0"/>
    <n v="0"/>
    <n v="2.7999999519999998"/>
    <n v="0"/>
    <n v="0"/>
    <n v="0"/>
    <n v="204"/>
    <n v="1236"/>
    <x v="56"/>
    <n v="1440"/>
    <n v="6.746698542617047E-4"/>
    <n v="2.8923611111111112"/>
  </r>
  <r>
    <n v="2320127002"/>
    <d v="2016-04-25T00:00:00"/>
    <x v="5"/>
    <x v="127"/>
    <n v="2.420000076"/>
    <n v="2.420000076"/>
    <n v="0"/>
    <n v="0.23000000400000001"/>
    <n v="0.20000000300000001"/>
    <n v="1.9900000099999999"/>
    <n v="0"/>
    <n v="3"/>
    <n v="5"/>
    <n v="152"/>
    <n v="1280"/>
    <x v="125"/>
    <n v="1440"/>
    <n v="6.7447047826086953E-4"/>
    <n v="2.4916666666666671"/>
  </r>
  <r>
    <n v="2320127002"/>
    <d v="2016-04-26T00:00:00"/>
    <x v="6"/>
    <x v="128"/>
    <n v="2.2999999519999998"/>
    <n v="2.2999999519999998"/>
    <n v="0"/>
    <n v="0"/>
    <n v="0"/>
    <n v="2.2999999519999998"/>
    <n v="0"/>
    <n v="0"/>
    <n v="0"/>
    <n v="147"/>
    <n v="1293"/>
    <x v="126"/>
    <n v="1440"/>
    <n v="6.7468464417717801E-4"/>
    <n v="2.3673611111111108"/>
  </r>
  <r>
    <n v="2320127002"/>
    <d v="2016-04-27T00:00:00"/>
    <x v="0"/>
    <x v="129"/>
    <n v="1.1599999670000001"/>
    <n v="1.1599999670000001"/>
    <n v="0"/>
    <n v="0"/>
    <n v="0"/>
    <n v="1.1599999670000001"/>
    <n v="0"/>
    <n v="0"/>
    <n v="0"/>
    <n v="82"/>
    <n v="1358"/>
    <x v="127"/>
    <n v="1440"/>
    <n v="6.7638482040816331E-4"/>
    <n v="1.1909722222222221"/>
  </r>
  <r>
    <n v="2320127002"/>
    <d v="2016-04-28T00:00:00"/>
    <x v="1"/>
    <x v="130"/>
    <n v="1.0299999710000001"/>
    <n v="1.0299999710000001"/>
    <n v="0"/>
    <n v="0"/>
    <n v="0"/>
    <n v="1.0299999710000001"/>
    <n v="0"/>
    <n v="0"/>
    <n v="0"/>
    <n v="76"/>
    <n v="1364"/>
    <x v="128"/>
    <n v="1440"/>
    <n v="6.7232374086161886E-4"/>
    <n v="1.0638888888888889"/>
  </r>
  <r>
    <n v="2320127002"/>
    <d v="2016-04-29T00:00:00"/>
    <x v="2"/>
    <x v="131"/>
    <n v="0.62000000499999997"/>
    <n v="0.62000000499999997"/>
    <n v="0"/>
    <n v="0"/>
    <n v="0"/>
    <n v="0.62000000499999997"/>
    <n v="0"/>
    <n v="0"/>
    <n v="0"/>
    <n v="45"/>
    <n v="1395"/>
    <x v="129"/>
    <n v="1440"/>
    <n v="6.7099567640692642E-4"/>
    <n v="0.64166666666666661"/>
  </r>
  <r>
    <n v="2320127002"/>
    <d v="2016-04-30T00:00:00"/>
    <x v="3"/>
    <x v="132"/>
    <n v="3.079999924"/>
    <n v="3.079999924"/>
    <n v="0"/>
    <n v="0"/>
    <n v="0"/>
    <n v="3.0699999330000001"/>
    <n v="0"/>
    <n v="0"/>
    <n v="0"/>
    <n v="234"/>
    <n v="1206"/>
    <x v="130"/>
    <n v="1440"/>
    <n v="6.738131533581273E-4"/>
    <n v="3.1743055555555557"/>
  </r>
  <r>
    <n v="2347167796"/>
    <d v="2016-04-13T00:00:00"/>
    <x v="0"/>
    <x v="133"/>
    <n v="7.0100002290000001"/>
    <n v="7.0100002290000001"/>
    <n v="0"/>
    <n v="1.6599999670000001"/>
    <n v="1.940000057"/>
    <n v="3.4100000860000002"/>
    <n v="0"/>
    <n v="19"/>
    <n v="32"/>
    <n v="195"/>
    <n v="676"/>
    <x v="131"/>
    <n v="922"/>
    <n v="6.7716385519706339E-4"/>
    <n v="11.227765726681129"/>
  </r>
  <r>
    <n v="2347167796"/>
    <d v="2016-04-14T00:00:00"/>
    <x v="1"/>
    <x v="134"/>
    <n v="6.6999998090000004"/>
    <n v="6.6999998090000004"/>
    <n v="0"/>
    <n v="0.02"/>
    <n v="2.7400000100000002"/>
    <n v="3.9400000569999998"/>
    <n v="0"/>
    <n v="1"/>
    <n v="48"/>
    <n v="206"/>
    <n v="705"/>
    <x v="132"/>
    <n v="960"/>
    <n v="6.6146705587915894E-4"/>
    <n v="10.551041666666666"/>
  </r>
  <r>
    <n v="2347167796"/>
    <d v="2016-04-15T00:00:00"/>
    <x v="2"/>
    <x v="135"/>
    <n v="6.920000076"/>
    <n v="6.920000076"/>
    <n v="0"/>
    <n v="7.0000000000000007E-2"/>
    <n v="1.4199999569999999"/>
    <n v="5.4299998279999997"/>
    <n v="0"/>
    <n v="1"/>
    <n v="24"/>
    <n v="284"/>
    <n v="720"/>
    <x v="133"/>
    <n v="1029"/>
    <n v="6.6125179894887718E-4"/>
    <n v="10.170068027210885"/>
  </r>
  <r>
    <n v="2347167796"/>
    <d v="2016-04-16T00:00:00"/>
    <x v="3"/>
    <x v="136"/>
    <n v="15.079999920000001"/>
    <n v="15.079999920000001"/>
    <n v="0"/>
    <n v="5.4499998090000004"/>
    <n v="4.0999999049999998"/>
    <n v="5.5300002099999999"/>
    <n v="0"/>
    <n v="66"/>
    <n v="72"/>
    <n v="268"/>
    <n v="968"/>
    <x v="134"/>
    <n v="1374"/>
    <n v="6.7793561949289704E-4"/>
    <n v="16.189228529839884"/>
  </r>
  <r>
    <n v="2347167796"/>
    <d v="2016-04-17T00:00:00"/>
    <x v="4"/>
    <x v="137"/>
    <n v="3.619999886"/>
    <n v="3.619999886"/>
    <n v="0"/>
    <n v="7.9999998000000003E-2"/>
    <n v="0.280000001"/>
    <n v="3.2599999899999998"/>
    <n v="0"/>
    <n v="1"/>
    <n v="7"/>
    <n v="249"/>
    <n v="508"/>
    <x v="135"/>
    <n v="765"/>
    <n v="6.615496867690058E-4"/>
    <n v="7.1529411764705895"/>
  </r>
  <r>
    <n v="2347167796"/>
    <d v="2016-04-18T00:00:00"/>
    <x v="5"/>
    <x v="138"/>
    <n v="5.4499998090000004"/>
    <n v="5.4499998090000004"/>
    <n v="0"/>
    <n v="0.790000021"/>
    <n v="0.86000001400000003"/>
    <n v="3.789999962"/>
    <n v="0"/>
    <n v="11"/>
    <n v="16"/>
    <n v="206"/>
    <n v="678"/>
    <x v="136"/>
    <n v="911"/>
    <n v="6.6084634521644244E-4"/>
    <n v="9.0526893523600442"/>
  </r>
  <r>
    <n v="2347167796"/>
    <d v="2016-04-19T00:00:00"/>
    <x v="6"/>
    <x v="139"/>
    <n v="4.4400000569999998"/>
    <n v="4.4400000569999998"/>
    <n v="0"/>
    <n v="0"/>
    <n v="0"/>
    <n v="4.4400000569999998"/>
    <n v="0"/>
    <n v="0"/>
    <n v="7"/>
    <n v="382"/>
    <n v="648"/>
    <x v="137"/>
    <n v="1037"/>
    <n v="6.6160036611533296E-4"/>
    <n v="6.471552555448409"/>
  </r>
  <r>
    <n v="2347167796"/>
    <d v="2016-04-20T00:00:00"/>
    <x v="0"/>
    <x v="140"/>
    <n v="7.2699999809999998"/>
    <n v="7.2699999809999998"/>
    <n v="0"/>
    <n v="0.68000000699999996"/>
    <n v="1.809999943"/>
    <n v="4.7800002099999999"/>
    <n v="0"/>
    <n v="11"/>
    <n v="43"/>
    <n v="269"/>
    <n v="1011"/>
    <x v="138"/>
    <n v="1334"/>
    <n v="6.6096917728884438E-4"/>
    <n v="8.2451274362818605"/>
  </r>
  <r>
    <n v="2347167796"/>
    <d v="2016-04-21T00:00:00"/>
    <x v="1"/>
    <x v="141"/>
    <n v="6.75"/>
    <n v="6.75"/>
    <n v="0"/>
    <n v="1.8500000240000001"/>
    <n v="1.5299999710000001"/>
    <n v="3.380000114"/>
    <n v="0"/>
    <n v="23"/>
    <n v="26"/>
    <n v="208"/>
    <n v="761"/>
    <x v="139"/>
    <n v="1018"/>
    <n v="6.6964285714285715E-4"/>
    <n v="9.9017681728880156"/>
  </r>
  <r>
    <n v="2347167796"/>
    <d v="2016-04-22T00:00:00"/>
    <x v="2"/>
    <x v="142"/>
    <n v="5.1599998469999999"/>
    <n v="5.1599998469999999"/>
    <n v="0"/>
    <n v="0.560000002"/>
    <n v="1.6799999480000001"/>
    <n v="2.920000076"/>
    <n v="0"/>
    <n v="9"/>
    <n v="27"/>
    <n v="206"/>
    <n v="781"/>
    <x v="140"/>
    <n v="1023"/>
    <n v="6.6119936532547409E-4"/>
    <n v="7.6285434995112418"/>
  </r>
  <r>
    <n v="2347167796"/>
    <d v="2016-04-23T00:00:00"/>
    <x v="3"/>
    <x v="143"/>
    <n v="11.369999890000001"/>
    <n v="11.369999890000001"/>
    <n v="0"/>
    <n v="2.7799999710000001"/>
    <n v="1.4500000479999999"/>
    <n v="7.1500000950000002"/>
    <n v="0"/>
    <n v="32"/>
    <n v="35"/>
    <n v="360"/>
    <n v="591"/>
    <x v="141"/>
    <n v="1018"/>
    <n v="6.7274125140524236E-4"/>
    <n v="16.602161100196465"/>
  </r>
  <r>
    <n v="2347167796"/>
    <d v="2016-04-24T00:00:00"/>
    <x v="4"/>
    <x v="144"/>
    <n v="6.2600002290000001"/>
    <n v="6.2600002290000001"/>
    <n v="0"/>
    <n v="0"/>
    <n v="0"/>
    <n v="6.2600002290000001"/>
    <n v="0"/>
    <n v="0"/>
    <n v="0"/>
    <n v="360"/>
    <n v="584"/>
    <x v="142"/>
    <n v="944"/>
    <n v="6.6096507538802656E-4"/>
    <n v="10.03283898305085"/>
  </r>
  <r>
    <n v="2347167796"/>
    <d v="2016-04-25T00:00:00"/>
    <x v="5"/>
    <x v="145"/>
    <n v="6.3800001139999996"/>
    <n v="6.3800001139999996"/>
    <n v="0"/>
    <n v="1.269999981"/>
    <n v="0.519999981"/>
    <n v="4.5999999049999998"/>
    <n v="0"/>
    <n v="15"/>
    <n v="11"/>
    <n v="277"/>
    <n v="653"/>
    <x v="143"/>
    <n v="956"/>
    <n v="6.7285384032904447E-4"/>
    <n v="9.9184100418410033"/>
  </r>
  <r>
    <n v="2347167796"/>
    <d v="2016-04-26T00:00:00"/>
    <x v="6"/>
    <x v="146"/>
    <n v="3.9500000480000002"/>
    <n v="3.9500000480000002"/>
    <n v="0"/>
    <n v="0"/>
    <n v="0"/>
    <n v="3.9500000480000002"/>
    <n v="0"/>
    <n v="0"/>
    <n v="0"/>
    <n v="227"/>
    <n v="732"/>
    <x v="144"/>
    <n v="959"/>
    <n v="6.6053512508361205E-4"/>
    <n v="6.2356621480709071"/>
  </r>
  <r>
    <n v="2347167796"/>
    <d v="2016-04-27T00:00:00"/>
    <x v="0"/>
    <x v="147"/>
    <n v="7.579999924"/>
    <n v="7.579999924"/>
    <n v="0"/>
    <n v="1.8600000139999999"/>
    <n v="0.40000000600000002"/>
    <n v="5.3200001720000003"/>
    <n v="0"/>
    <n v="26"/>
    <n v="9"/>
    <n v="295"/>
    <n v="623"/>
    <x v="145"/>
    <n v="953"/>
    <n v="6.6357348542414422E-4"/>
    <n v="11.986358866736623"/>
  </r>
  <r>
    <n v="2347167796"/>
    <d v="2016-04-28T00:00:00"/>
    <x v="1"/>
    <x v="148"/>
    <n v="3.5999999049999998"/>
    <n v="3.5999999049999998"/>
    <n v="0"/>
    <n v="0"/>
    <n v="0"/>
    <n v="3.5999999049999998"/>
    <n v="0"/>
    <n v="0"/>
    <n v="0"/>
    <n v="229"/>
    <n v="764"/>
    <x v="146"/>
    <n v="993"/>
    <n v="6.6188635870564438E-4"/>
    <n v="5.4773413897280969"/>
  </r>
  <r>
    <n v="2347167796"/>
    <d v="2016-04-29T00:00:00"/>
    <x v="2"/>
    <x v="149"/>
    <n v="2.9999998999999999E-2"/>
    <n v="2.9999998999999999E-2"/>
    <n v="0"/>
    <n v="0"/>
    <n v="0"/>
    <n v="2.9999998999999999E-2"/>
    <n v="0"/>
    <n v="0"/>
    <n v="0"/>
    <n v="4"/>
    <n v="2"/>
    <x v="147"/>
    <n v="6"/>
    <n v="7.1428569047619049E-4"/>
    <n v="6.9999999999999991"/>
  </r>
  <r>
    <n v="2873212765"/>
    <d v="2016-04-13T00:00:00"/>
    <x v="0"/>
    <x v="150"/>
    <n v="5.1199998860000004"/>
    <n v="5.1199998860000004"/>
    <n v="0"/>
    <n v="0"/>
    <n v="0.219999999"/>
    <n v="4.8800001139999996"/>
    <n v="0.02"/>
    <n v="0"/>
    <n v="8"/>
    <n v="404"/>
    <n v="1028"/>
    <x v="148"/>
    <n v="1440"/>
    <n v="6.7209239774218966E-4"/>
    <n v="5.2902777777777779"/>
  </r>
  <r>
    <n v="2873212765"/>
    <d v="2016-04-14T00:00:00"/>
    <x v="1"/>
    <x v="151"/>
    <n v="5.3200001720000003"/>
    <n v="5.3200001720000003"/>
    <n v="0"/>
    <n v="0"/>
    <n v="0"/>
    <n v="5.3200001720000003"/>
    <n v="0"/>
    <n v="0"/>
    <n v="0"/>
    <n v="331"/>
    <n v="1109"/>
    <x v="149"/>
    <n v="1440"/>
    <n v="6.7256639342604303E-4"/>
    <n v="5.4930555555555554"/>
  </r>
  <r>
    <n v="2873212765"/>
    <d v="2016-04-15T00:00:00"/>
    <x v="2"/>
    <x v="152"/>
    <n v="5.6999998090000004"/>
    <n v="5.6999998090000004"/>
    <n v="0"/>
    <n v="0"/>
    <n v="0"/>
    <n v="5.6900000569999998"/>
    <n v="0.01"/>
    <n v="0"/>
    <n v="0"/>
    <n v="448"/>
    <n v="992"/>
    <x v="73"/>
    <n v="1440"/>
    <n v="6.7201129556708331E-4"/>
    <n v="5.8902777777777775"/>
  </r>
  <r>
    <n v="2873212765"/>
    <d v="2016-04-16T00:00:00"/>
    <x v="3"/>
    <x v="153"/>
    <n v="6.6500000950000002"/>
    <n v="6.6500000950000002"/>
    <n v="0"/>
    <n v="3.1099998950000001"/>
    <n v="0.02"/>
    <n v="3.5099999899999998"/>
    <n v="0.01"/>
    <n v="47"/>
    <n v="1"/>
    <n v="305"/>
    <n v="1087"/>
    <x v="150"/>
    <n v="1440"/>
    <n v="6.8662881724315954E-4"/>
    <n v="6.7256944444444446"/>
  </r>
  <r>
    <n v="2873212765"/>
    <d v="2016-04-17T00:00:00"/>
    <x v="4"/>
    <x v="154"/>
    <n v="1.7000000479999999"/>
    <n v="1.7000000479999999"/>
    <n v="0"/>
    <n v="0"/>
    <n v="0.34999999399999998"/>
    <n v="1.3400000329999999"/>
    <n v="0"/>
    <n v="0"/>
    <n v="8"/>
    <n v="160"/>
    <n v="1272"/>
    <x v="151"/>
    <n v="1440"/>
    <n v="6.735340919175911E-4"/>
    <n v="1.7527777777777778"/>
  </r>
  <r>
    <n v="2873212765"/>
    <d v="2016-04-18T00:00:00"/>
    <x v="5"/>
    <x v="155"/>
    <n v="5.2399997709999999"/>
    <n v="5.2399997709999999"/>
    <n v="0"/>
    <n v="7.0000000000000007E-2"/>
    <n v="0.280000001"/>
    <n v="4.8899998660000001"/>
    <n v="0"/>
    <n v="1"/>
    <n v="6"/>
    <n v="311"/>
    <n v="1122"/>
    <x v="152"/>
    <n v="1440"/>
    <n v="6.750837118010822E-4"/>
    <n v="5.3902777777777775"/>
  </r>
  <r>
    <n v="2873212765"/>
    <d v="2016-04-19T00:00:00"/>
    <x v="6"/>
    <x v="156"/>
    <n v="5.3699998860000004"/>
    <n v="5.3699998860000004"/>
    <n v="0"/>
    <n v="0"/>
    <n v="0"/>
    <n v="5.3600001339999999"/>
    <n v="0"/>
    <n v="0"/>
    <n v="0"/>
    <n v="389"/>
    <n v="1051"/>
    <x v="153"/>
    <n v="1440"/>
    <n v="6.7564165651736287E-4"/>
    <n v="5.5194444444444448"/>
  </r>
  <r>
    <n v="2873212765"/>
    <d v="2016-04-20T00:00:00"/>
    <x v="0"/>
    <x v="157"/>
    <n v="6.3000001909999996"/>
    <n v="6.3000001909999996"/>
    <n v="0"/>
    <n v="1.5099999900000001"/>
    <n v="0.119999997"/>
    <n v="4.6599998469999999"/>
    <n v="0.01"/>
    <n v="22"/>
    <n v="5"/>
    <n v="378"/>
    <n v="1035"/>
    <x v="154"/>
    <n v="1440"/>
    <n v="6.8463379602260377E-4"/>
    <n v="6.3902777777777775"/>
  </r>
  <r>
    <n v="2873212765"/>
    <d v="2016-04-21T00:00:00"/>
    <x v="1"/>
    <x v="158"/>
    <n v="5.9800000190000002"/>
    <n v="5.9800000190000002"/>
    <n v="0"/>
    <n v="0.12999999500000001"/>
    <n v="0.37000000500000002"/>
    <n v="5.4699997900000001"/>
    <n v="0.01"/>
    <n v="2"/>
    <n v="10"/>
    <n v="371"/>
    <n v="1057"/>
    <x v="13"/>
    <n v="1440"/>
    <n v="6.7501975606727629E-4"/>
    <n v="6.1520833333333327"/>
  </r>
  <r>
    <n v="2873212765"/>
    <d v="2016-04-22T00:00:00"/>
    <x v="2"/>
    <x v="159"/>
    <n v="4.9000000950000002"/>
    <n v="4.9000000950000002"/>
    <n v="0"/>
    <n v="0.46000000800000002"/>
    <n v="0"/>
    <n v="4.420000076"/>
    <n v="0.02"/>
    <n v="46"/>
    <n v="0"/>
    <n v="366"/>
    <n v="1028"/>
    <x v="155"/>
    <n v="1440"/>
    <n v="6.7252265920944283E-4"/>
    <n v="5.0597222222222218"/>
  </r>
  <r>
    <n v="2873212765"/>
    <d v="2016-04-23T00:00:00"/>
    <x v="3"/>
    <x v="160"/>
    <n v="6.3499999049999998"/>
    <n v="6.3499999049999998"/>
    <n v="0"/>
    <n v="2.0899999139999998"/>
    <n v="0.23000000400000001"/>
    <n v="4.0199999809999998"/>
    <n v="0.01"/>
    <n v="28"/>
    <n v="5"/>
    <n v="330"/>
    <n v="1077"/>
    <x v="156"/>
    <n v="1440"/>
    <n v="6.8154984490715893E-4"/>
    <n v="6.4701388888888891"/>
  </r>
  <r>
    <n v="2873212765"/>
    <d v="2016-04-24T00:00:00"/>
    <x v="4"/>
    <x v="161"/>
    <n v="4.6799998279999997"/>
    <n v="4.6799998279999997"/>
    <n v="0"/>
    <n v="3"/>
    <n v="5.9999998999999998E-2"/>
    <n v="1.6200000050000001"/>
    <n v="0"/>
    <n v="46"/>
    <n v="1"/>
    <n v="190"/>
    <n v="1203"/>
    <x v="15"/>
    <n v="1440"/>
    <n v="6.8092533507929578E-4"/>
    <n v="4.7729166666666663"/>
  </r>
  <r>
    <n v="2873212765"/>
    <d v="2016-04-25T00:00:00"/>
    <x v="5"/>
    <x v="162"/>
    <n v="4.9499998090000004"/>
    <n v="4.9499998090000004"/>
    <n v="0"/>
    <n v="0"/>
    <n v="0"/>
    <n v="4.9499998090000004"/>
    <n v="0"/>
    <n v="0"/>
    <n v="0"/>
    <n v="359"/>
    <n v="1081"/>
    <x v="157"/>
    <n v="1440"/>
    <n v="6.7136848080835481E-4"/>
    <n v="5.1201388888888895"/>
  </r>
  <r>
    <n v="2873212765"/>
    <d v="2016-04-26T00:00:00"/>
    <x v="6"/>
    <x v="163"/>
    <n v="5.5399999619999996"/>
    <n v="5.5399999619999996"/>
    <n v="0"/>
    <n v="0.119999997"/>
    <n v="0.18000000699999999"/>
    <n v="5.2399997709999999"/>
    <n v="0"/>
    <n v="2"/>
    <n v="5"/>
    <n v="309"/>
    <n v="1124"/>
    <x v="135"/>
    <n v="1440"/>
    <n v="6.7216694515894197E-4"/>
    <n v="5.7236111111111105"/>
  </r>
  <r>
    <n v="2873212765"/>
    <d v="2016-04-27T00:00:00"/>
    <x v="0"/>
    <x v="164"/>
    <n v="2.3599998950000001"/>
    <n v="2.3599998950000001"/>
    <n v="0"/>
    <n v="0"/>
    <n v="0"/>
    <n v="2.3599998950000001"/>
    <n v="0"/>
    <n v="46"/>
    <n v="0"/>
    <n v="197"/>
    <n v="1197"/>
    <x v="158"/>
    <n v="1440"/>
    <n v="6.7121726251422075E-4"/>
    <n v="2.4416666666666664"/>
  </r>
  <r>
    <n v="2873212765"/>
    <d v="2016-04-28T00:00:00"/>
    <x v="1"/>
    <x v="165"/>
    <n v="5.4099998469999999"/>
    <n v="5.4099998469999999"/>
    <n v="0"/>
    <n v="2.1600000860000002"/>
    <n v="0.34000000400000002"/>
    <n v="2.9100000860000002"/>
    <n v="0"/>
    <n v="28"/>
    <n v="7"/>
    <n v="213"/>
    <n v="1192"/>
    <x v="159"/>
    <n v="1440"/>
    <n v="6.8368505585744981E-4"/>
    <n v="5.4951388888888886"/>
  </r>
  <r>
    <n v="2873212765"/>
    <d v="2016-04-29T00:00:00"/>
    <x v="2"/>
    <x v="166"/>
    <n v="4.9499998090000004"/>
    <n v="4.9499998090000004"/>
    <n v="0"/>
    <n v="1.3600000139999999"/>
    <n v="1.4099999670000001"/>
    <n v="2.1800000669999999"/>
    <n v="0"/>
    <n v="20"/>
    <n v="23"/>
    <n v="206"/>
    <n v="1191"/>
    <x v="160"/>
    <n v="1440"/>
    <n v="6.7209773374066531E-4"/>
    <n v="5.114583333333333"/>
  </r>
  <r>
    <n v="2873212765"/>
    <d v="2016-04-30T00:00:00"/>
    <x v="3"/>
    <x v="167"/>
    <n v="5.6799998279999997"/>
    <n v="5.6799998279999997"/>
    <n v="0"/>
    <n v="0.33000001299999998"/>
    <n v="1.0800000430000001"/>
    <n v="4.2600002290000001"/>
    <n v="0.01"/>
    <n v="5"/>
    <n v="20"/>
    <n v="248"/>
    <n v="1167"/>
    <x v="161"/>
    <n v="1440"/>
    <n v="6.7203026833885472E-4"/>
    <n v="5.8694444444444445"/>
  </r>
  <r>
    <n v="3372868164"/>
    <d v="2016-04-13T00:00:00"/>
    <x v="0"/>
    <x v="168"/>
    <n v="6.6300001139999996"/>
    <n v="6.6300001139999996"/>
    <n v="0"/>
    <n v="0.99000001000000004"/>
    <n v="0.34000000400000002"/>
    <n v="5.2699999809999998"/>
    <n v="0.02"/>
    <n v="16"/>
    <n v="8"/>
    <n v="371"/>
    <n v="1045"/>
    <x v="75"/>
    <n v="1440"/>
    <n v="6.8244983160061759E-4"/>
    <n v="6.7465277777777777"/>
  </r>
  <r>
    <n v="3372868164"/>
    <d v="2016-04-14T00:00:00"/>
    <x v="1"/>
    <x v="169"/>
    <n v="6.0300002099999999"/>
    <n v="6.0300002099999999"/>
    <n v="0"/>
    <n v="0.34000000400000002"/>
    <n v="1.0299999710000001"/>
    <n v="4.6500000950000002"/>
    <n v="0.01"/>
    <n v="6"/>
    <n v="25"/>
    <n v="370"/>
    <n v="1039"/>
    <x v="162"/>
    <n v="1440"/>
    <n v="6.8181820556309362E-4"/>
    <n v="6.1416666666666666"/>
  </r>
  <r>
    <n v="3372868164"/>
    <d v="2016-04-15T00:00:00"/>
    <x v="2"/>
    <x v="170"/>
    <n v="5.079999924"/>
    <n v="5.079999924"/>
    <n v="0"/>
    <n v="0"/>
    <n v="0"/>
    <n v="5.0599999430000002"/>
    <n v="0.02"/>
    <n v="0"/>
    <n v="0"/>
    <n v="335"/>
    <n v="1105"/>
    <x v="163"/>
    <n v="1440"/>
    <n v="6.8178766930613341E-4"/>
    <n v="5.1743055555555557"/>
  </r>
  <r>
    <n v="3372868164"/>
    <d v="2016-04-16T00:00:00"/>
    <x v="3"/>
    <x v="171"/>
    <n v="4.7300000190000002"/>
    <n v="4.7300000190000002"/>
    <n v="0"/>
    <n v="0"/>
    <n v="0"/>
    <n v="4.6999998090000004"/>
    <n v="2.9999998999999999E-2"/>
    <n v="0"/>
    <n v="0"/>
    <n v="356"/>
    <n v="1084"/>
    <x v="163"/>
    <n v="1440"/>
    <n v="6.8501086444605359E-4"/>
    <n v="4.7951388888888893"/>
  </r>
  <r>
    <n v="3372868164"/>
    <d v="2016-04-17T00:00:00"/>
    <x v="4"/>
    <x v="172"/>
    <n v="5.8800001139999996"/>
    <n v="5.8800001139999996"/>
    <n v="0"/>
    <n v="1.4099999670000001"/>
    <n v="0.10000000100000001"/>
    <n v="4.3600001339999999"/>
    <n v="0.01"/>
    <n v="11"/>
    <n v="2"/>
    <n v="322"/>
    <n v="1105"/>
    <x v="164"/>
    <n v="1440"/>
    <n v="7.1716064324917669E-4"/>
    <n v="5.6937500000000005"/>
  </r>
  <r>
    <n v="3372868164"/>
    <d v="2016-04-18T00:00:00"/>
    <x v="5"/>
    <x v="173"/>
    <n v="4.6399998660000001"/>
    <n v="4.6399998660000001"/>
    <n v="0"/>
    <n v="1.0800000430000001"/>
    <n v="0.20000000300000001"/>
    <n v="3.3499999049999998"/>
    <n v="0"/>
    <n v="20"/>
    <n v="7"/>
    <n v="343"/>
    <n v="1070"/>
    <x v="165"/>
    <n v="1440"/>
    <n v="6.8255367255075025E-4"/>
    <n v="4.7208333333333332"/>
  </r>
  <r>
    <n v="3372868164"/>
    <d v="2016-04-19T00:00:00"/>
    <x v="6"/>
    <x v="174"/>
    <n v="5.2600002290000001"/>
    <n v="5.2600002290000001"/>
    <n v="0"/>
    <n v="0"/>
    <n v="0"/>
    <n v="5.2399997709999999"/>
    <n v="0.02"/>
    <n v="0"/>
    <n v="0"/>
    <n v="376"/>
    <n v="1064"/>
    <x v="166"/>
    <n v="1440"/>
    <n v="6.8214242368045655E-4"/>
    <n v="5.3548611111111111"/>
  </r>
  <r>
    <n v="3372868164"/>
    <d v="2016-04-20T00:00:00"/>
    <x v="0"/>
    <x v="175"/>
    <n v="3.329999924"/>
    <n v="3.329999924"/>
    <n v="0"/>
    <n v="0.83999997400000004"/>
    <n v="9.0000003999999995E-2"/>
    <n v="2.380000114"/>
    <n v="0.02"/>
    <n v="15"/>
    <n v="3"/>
    <n v="274"/>
    <n v="1148"/>
    <x v="167"/>
    <n v="1440"/>
    <n v="6.8237703360655739E-4"/>
    <n v="3.3888888888888888"/>
  </r>
  <r>
    <n v="3372868164"/>
    <d v="2016-04-21T00:00:00"/>
    <x v="1"/>
    <x v="176"/>
    <n v="6.0700001720000003"/>
    <n v="6.0700001720000003"/>
    <n v="0"/>
    <n v="1.1499999759999999"/>
    <n v="0.25999999000000001"/>
    <n v="4.6399998660000001"/>
    <n v="0.01"/>
    <n v="18"/>
    <n v="9"/>
    <n v="376"/>
    <n v="1037"/>
    <x v="168"/>
    <n v="1440"/>
    <n v="6.8533365383312641E-4"/>
    <n v="6.1506944444444445"/>
  </r>
  <r>
    <n v="3372868164"/>
    <d v="2016-04-22T00:00:00"/>
    <x v="2"/>
    <x v="177"/>
    <n v="2.619999886"/>
    <n v="2.619999886"/>
    <n v="0"/>
    <n v="0"/>
    <n v="0"/>
    <n v="2.6099998950000001"/>
    <n v="0.01"/>
    <n v="0"/>
    <n v="0"/>
    <n v="206"/>
    <n v="1234"/>
    <x v="169"/>
    <n v="1440"/>
    <n v="6.8175901275045541E-4"/>
    <n v="2.6687499999999997"/>
  </r>
  <r>
    <n v="3372868164"/>
    <d v="2016-04-23T00:00:00"/>
    <x v="3"/>
    <x v="178"/>
    <n v="5.0700001720000003"/>
    <n v="5.0700001720000003"/>
    <n v="0"/>
    <n v="1.3999999759999999"/>
    <n v="7.9999998000000003E-2"/>
    <n v="3.579999924"/>
    <n v="0"/>
    <n v="20"/>
    <n v="2"/>
    <n v="303"/>
    <n v="1115"/>
    <x v="170"/>
    <n v="1440"/>
    <n v="6.8550570200108171E-4"/>
    <n v="5.1361111111111111"/>
  </r>
  <r>
    <n v="3372868164"/>
    <d v="2016-04-24T00:00:00"/>
    <x v="4"/>
    <x v="179"/>
    <n v="4.5900001530000001"/>
    <n v="4.5900001530000001"/>
    <n v="0"/>
    <n v="0.88999998599999997"/>
    <n v="0.189999998"/>
    <n v="3.4900000100000002"/>
    <n v="0.02"/>
    <n v="14"/>
    <n v="7"/>
    <n v="292"/>
    <n v="1127"/>
    <x v="5"/>
    <n v="1440"/>
    <n v="6.8191949977715056E-4"/>
    <n v="4.6743055555555548"/>
  </r>
  <r>
    <n v="3372868164"/>
    <d v="2016-04-25T00:00:00"/>
    <x v="5"/>
    <x v="180"/>
    <n v="4.0900001530000001"/>
    <n v="4.0900001530000001"/>
    <n v="0"/>
    <n v="0"/>
    <n v="0"/>
    <n v="4.0900001530000001"/>
    <n v="0"/>
    <n v="0"/>
    <n v="0"/>
    <n v="416"/>
    <n v="1024"/>
    <x v="132"/>
    <n v="1440"/>
    <n v="6.822352215179316E-4"/>
    <n v="4.1631944444444446"/>
  </r>
  <r>
    <n v="3372868164"/>
    <d v="2016-04-26T00:00:00"/>
    <x v="6"/>
    <x v="181"/>
    <n v="5.7899999619999996"/>
    <n v="5.7899999619999996"/>
    <n v="0"/>
    <n v="1.8500000240000001"/>
    <n v="5.0000001000000002E-2"/>
    <n v="3.869999886"/>
    <n v="0.01"/>
    <n v="22"/>
    <n v="2"/>
    <n v="333"/>
    <n v="1083"/>
    <x v="171"/>
    <n v="1440"/>
    <n v="6.9902208885669434E-4"/>
    <n v="5.7520833333333341"/>
  </r>
  <r>
    <n v="3372868164"/>
    <d v="2016-04-27T00:00:00"/>
    <x v="0"/>
    <x v="182"/>
    <n v="5.420000076"/>
    <n v="5.420000076"/>
    <n v="0"/>
    <n v="1.5800000430000001"/>
    <n v="0.62999999500000003"/>
    <n v="3.1900000569999998"/>
    <n v="0.01"/>
    <n v="24"/>
    <n v="13"/>
    <n v="346"/>
    <n v="1057"/>
    <x v="143"/>
    <n v="1440"/>
    <n v="6.8572875455465588E-4"/>
    <n v="5.4888888888888889"/>
  </r>
  <r>
    <n v="3372868164"/>
    <d v="2016-04-28T00:00:00"/>
    <x v="1"/>
    <x v="183"/>
    <n v="3.7599999899999998"/>
    <n v="3.7599999899999998"/>
    <n v="0"/>
    <n v="0"/>
    <n v="0"/>
    <n v="3.7599999899999998"/>
    <n v="0"/>
    <n v="0"/>
    <n v="0"/>
    <n v="385"/>
    <n v="1055"/>
    <x v="172"/>
    <n v="1440"/>
    <n v="6.821480388243831E-4"/>
    <n v="3.8277777777777779"/>
  </r>
  <r>
    <n v="3372868164"/>
    <d v="2016-04-29T00:00:00"/>
    <x v="2"/>
    <x v="184"/>
    <n v="6.2300000190000002"/>
    <n v="6.2300000190000002"/>
    <n v="0"/>
    <n v="0"/>
    <n v="0"/>
    <n v="6.2199997900000001"/>
    <n v="0.01"/>
    <n v="0"/>
    <n v="0"/>
    <n v="402"/>
    <n v="1038"/>
    <x v="173"/>
    <n v="1440"/>
    <n v="6.8199233924466337E-4"/>
    <n v="6.34375"/>
  </r>
  <r>
    <n v="3372868164"/>
    <d v="2016-04-30T00:00:00"/>
    <x v="3"/>
    <x v="185"/>
    <n v="3.579999924"/>
    <n v="3.579999924"/>
    <n v="0"/>
    <n v="1.059999943"/>
    <n v="9.0000003999999995E-2"/>
    <n v="2.420000076"/>
    <n v="0.01"/>
    <n v="17"/>
    <n v="4"/>
    <n v="300"/>
    <n v="1119"/>
    <x v="140"/>
    <n v="1440"/>
    <n v="6.819047474285714E-4"/>
    <n v="3.6458333333333335"/>
  </r>
  <r>
    <n v="3977333714"/>
    <d v="2016-04-13T00:00:00"/>
    <x v="0"/>
    <x v="186"/>
    <n v="6.7100000380000004"/>
    <n v="6.7100000380000004"/>
    <n v="0"/>
    <n v="2.0299999710000001"/>
    <n v="2.130000114"/>
    <n v="2.5499999519999998"/>
    <n v="0"/>
    <n v="31"/>
    <n v="46"/>
    <n v="153"/>
    <n v="754"/>
    <x v="174"/>
    <n v="984"/>
    <n v="6.6865969486796216E-4"/>
    <n v="10.198170731707318"/>
  </r>
  <r>
    <n v="3977333714"/>
    <d v="2016-04-14T00:00:00"/>
    <x v="1"/>
    <x v="187"/>
    <n v="5.1100001339999999"/>
    <n v="5.1100001339999999"/>
    <n v="0"/>
    <n v="0.31999999299999998"/>
    <n v="0.97000002900000004"/>
    <n v="3.8199999330000001"/>
    <n v="0"/>
    <n v="5"/>
    <n v="23"/>
    <n v="214"/>
    <n v="801"/>
    <x v="175"/>
    <n v="1043"/>
    <n v="6.68760650961916E-4"/>
    <n v="7.3259827420901242"/>
  </r>
  <r>
    <n v="3977333714"/>
    <d v="2016-04-15T00:00:00"/>
    <x v="2"/>
    <x v="188"/>
    <n v="6.0599999430000002"/>
    <n v="6.0599999430000002"/>
    <n v="0"/>
    <n v="1.0499999520000001"/>
    <n v="1.75"/>
    <n v="3.2599999899999998"/>
    <n v="0"/>
    <n v="15"/>
    <n v="42"/>
    <n v="183"/>
    <n v="644"/>
    <x v="176"/>
    <n v="884"/>
    <n v="6.7258600921198672E-4"/>
    <n v="10.192307692307692"/>
  </r>
  <r>
    <n v="3977333714"/>
    <d v="2016-04-16T00:00:00"/>
    <x v="3"/>
    <x v="189"/>
    <n v="9"/>
    <n v="9"/>
    <n v="0"/>
    <n v="2.0299999710000001"/>
    <n v="4"/>
    <n v="2.9700000289999999"/>
    <n v="0"/>
    <n v="31"/>
    <n v="83"/>
    <n v="153"/>
    <n v="663"/>
    <x v="177"/>
    <n v="930"/>
    <n v="6.6869752581915449E-4"/>
    <n v="14.472043010752689"/>
  </r>
  <r>
    <n v="3977333714"/>
    <d v="2016-04-17T00:00:00"/>
    <x v="4"/>
    <x v="190"/>
    <n v="6.9699997900000001"/>
    <n v="6.9699997900000001"/>
    <n v="0"/>
    <n v="0.69999998799999996"/>
    <n v="2.3499999049999998"/>
    <n v="3.920000076"/>
    <n v="0"/>
    <n v="11"/>
    <n v="58"/>
    <n v="205"/>
    <n v="600"/>
    <x v="151"/>
    <n v="874"/>
    <n v="6.692270561689871E-4"/>
    <n v="11.916475972540045"/>
  </r>
  <r>
    <n v="3977333714"/>
    <d v="2016-04-18T00:00:00"/>
    <x v="5"/>
    <x v="191"/>
    <n v="7.8000001909999996"/>
    <n v="7.8000001909999996"/>
    <n v="0"/>
    <n v="0.25"/>
    <n v="3.7300000190000002"/>
    <n v="3.8199999330000001"/>
    <n v="0"/>
    <n v="4"/>
    <n v="95"/>
    <n v="214"/>
    <n v="605"/>
    <x v="178"/>
    <n v="918"/>
    <n v="6.6878163345622911E-4"/>
    <n v="12.704793028322438"/>
  </r>
  <r>
    <n v="3977333714"/>
    <d v="2016-04-19T00:00:00"/>
    <x v="6"/>
    <x v="192"/>
    <n v="8.7799997330000004"/>
    <n v="8.7799997330000004"/>
    <n v="0"/>
    <n v="2.2400000100000002"/>
    <n v="2.4500000480000002"/>
    <n v="3.960000038"/>
    <n v="0"/>
    <n v="19"/>
    <n v="67"/>
    <n v="221"/>
    <n v="738"/>
    <x v="179"/>
    <n v="1045"/>
    <n v="7.0726596850330273E-4"/>
    <n v="11.879425837320575"/>
  </r>
  <r>
    <n v="3977333714"/>
    <d v="2016-04-20T00:00:00"/>
    <x v="0"/>
    <x v="193"/>
    <n v="7.829999924"/>
    <n v="7.829999924"/>
    <n v="0"/>
    <n v="0.20000000300000001"/>
    <n v="4.3499999049999998"/>
    <n v="3.2799999710000001"/>
    <n v="0"/>
    <n v="2"/>
    <n v="98"/>
    <n v="164"/>
    <n v="845"/>
    <x v="22"/>
    <n v="1109"/>
    <n v="6.7164178452564763E-4"/>
    <n v="10.512173128944996"/>
  </r>
  <r>
    <n v="3977333714"/>
    <d v="2016-04-21T00:00:00"/>
    <x v="1"/>
    <x v="194"/>
    <n v="4.079999924"/>
    <n v="4.079999924"/>
    <n v="0"/>
    <n v="0"/>
    <n v="0"/>
    <n v="4.0599999430000002"/>
    <n v="0"/>
    <n v="0"/>
    <n v="0"/>
    <n v="242"/>
    <n v="712"/>
    <x v="180"/>
    <n v="954"/>
    <n v="6.6962086394222874E-4"/>
    <n v="6.3867924528301891"/>
  </r>
  <r>
    <n v="3977333714"/>
    <d v="2016-04-22T00:00:00"/>
    <x v="2"/>
    <x v="195"/>
    <n v="5.9600000380000004"/>
    <n v="5.9600000380000004"/>
    <n v="0"/>
    <n v="2.329999924"/>
    <n v="0.579999983"/>
    <n v="3.0599999430000002"/>
    <n v="0"/>
    <n v="33"/>
    <n v="12"/>
    <n v="188"/>
    <n v="731"/>
    <x v="127"/>
    <n v="964"/>
    <n v="6.6883627404331725E-4"/>
    <n v="9.2437759336099603"/>
  </r>
  <r>
    <n v="3977333714"/>
    <d v="2016-04-23T00:00:00"/>
    <x v="3"/>
    <x v="196"/>
    <n v="8.0699996949999999"/>
    <n v="8.0699996949999999"/>
    <n v="0"/>
    <n v="0"/>
    <n v="4.2199997900000001"/>
    <n v="3.8499999049999998"/>
    <n v="0"/>
    <n v="0"/>
    <n v="92"/>
    <n v="252"/>
    <n v="724"/>
    <x v="179"/>
    <n v="1068"/>
    <n v="6.6926519281804609E-4"/>
    <n v="11.290262172284644"/>
  </r>
  <r>
    <n v="3977333714"/>
    <d v="2016-04-24T00:00:00"/>
    <x v="4"/>
    <x v="197"/>
    <n v="10"/>
    <n v="10"/>
    <n v="0"/>
    <n v="3.2699999809999998"/>
    <n v="4.5599999430000002"/>
    <n v="2.170000076"/>
    <n v="0"/>
    <n v="30"/>
    <n v="95"/>
    <n v="129"/>
    <n v="660"/>
    <x v="35"/>
    <n v="914"/>
    <n v="7.0861678004535147E-4"/>
    <n v="15.439824945295406"/>
  </r>
  <r>
    <n v="3977333714"/>
    <d v="2016-04-25T00:00:00"/>
    <x v="5"/>
    <x v="198"/>
    <n v="8.4799995419999998"/>
    <n v="8.4799995419999998"/>
    <n v="0"/>
    <n v="5.6199998860000004"/>
    <n v="0.43000000700000002"/>
    <n v="2.4100000860000002"/>
    <n v="0"/>
    <n v="50"/>
    <n v="9"/>
    <n v="133"/>
    <n v="781"/>
    <x v="181"/>
    <n v="973"/>
    <n v="7.5870086266440005E-4"/>
    <n v="11.48715313463515"/>
  </r>
  <r>
    <n v="3977333714"/>
    <d v="2016-04-26T00:00:00"/>
    <x v="6"/>
    <x v="199"/>
    <n v="7.6199998860000004"/>
    <n v="7.6199998860000004"/>
    <n v="0"/>
    <n v="0.44999998800000002"/>
    <n v="4.2199997900000001"/>
    <n v="2.9500000480000002"/>
    <n v="0"/>
    <n v="7"/>
    <n v="95"/>
    <n v="170"/>
    <n v="797"/>
    <x v="182"/>
    <n v="1069"/>
    <n v="6.6912538514225502E-4"/>
    <n v="10.652946679139383"/>
  </r>
  <r>
    <n v="3977333714"/>
    <d v="2016-04-27T00:00:00"/>
    <x v="0"/>
    <x v="200"/>
    <n v="5.0399999619999996"/>
    <n v="5.0399999619999996"/>
    <n v="0"/>
    <n v="0"/>
    <n v="0.41999998700000002"/>
    <n v="4.6199998860000004"/>
    <n v="0"/>
    <n v="0"/>
    <n v="10"/>
    <n v="176"/>
    <n v="714"/>
    <x v="183"/>
    <n v="900"/>
    <n v="7.0068121256777413E-4"/>
    <n v="7.9922222222222219"/>
  </r>
  <r>
    <n v="3977333714"/>
    <d v="2016-04-28T00:00:00"/>
    <x v="1"/>
    <x v="201"/>
    <n v="4.8800001139999996"/>
    <n v="4.8800001139999996"/>
    <n v="0"/>
    <n v="1.3700000050000001"/>
    <n v="0.28999999199999998"/>
    <n v="3.2200000289999999"/>
    <n v="0"/>
    <n v="15"/>
    <n v="8"/>
    <n v="190"/>
    <n v="804"/>
    <x v="184"/>
    <n v="1017"/>
    <n v="6.8597134017430415E-4"/>
    <n v="6.9950835791543753"/>
  </r>
  <r>
    <n v="3977333714"/>
    <d v="2016-04-29T00:00:00"/>
    <x v="2"/>
    <x v="202"/>
    <n v="7.75"/>
    <n v="7.75"/>
    <n v="0"/>
    <n v="3.7400000100000002"/>
    <n v="1.2999999520000001"/>
    <n v="2.710000038"/>
    <n v="0"/>
    <n v="36"/>
    <n v="32"/>
    <n v="150"/>
    <n v="744"/>
    <x v="185"/>
    <n v="962"/>
    <n v="7.2804133395960543E-4"/>
    <n v="11.065488565488566"/>
  </r>
  <r>
    <n v="3977333714"/>
    <d v="2016-04-30T00:00:00"/>
    <x v="3"/>
    <x v="203"/>
    <n v="9.1999998089999995"/>
    <n v="9.1999998089999995"/>
    <n v="0"/>
    <n v="3.6900000569999998"/>
    <n v="2.0999999049999998"/>
    <n v="3.4100000860000002"/>
    <n v="0"/>
    <n v="43"/>
    <n v="52"/>
    <n v="194"/>
    <n v="687"/>
    <x v="186"/>
    <n v="976"/>
    <n v="6.9496901412600086E-4"/>
    <n v="13.563524590163935"/>
  </r>
  <r>
    <n v="4020332650"/>
    <d v="2016-04-13T00:00:00"/>
    <x v="0"/>
    <x v="65"/>
    <n v="0"/>
    <n v="0"/>
    <n v="0"/>
    <n v="0"/>
    <n v="0"/>
    <n v="0"/>
    <n v="0"/>
    <n v="0"/>
    <n v="0"/>
    <n v="0"/>
    <n v="1440"/>
    <x v="187"/>
    <n v="1440"/>
    <n v="0"/>
    <n v="0"/>
  </r>
  <r>
    <n v="4020332650"/>
    <d v="2016-04-14T00:00:00"/>
    <x v="1"/>
    <x v="204"/>
    <n v="7.9999998000000003E-2"/>
    <n v="7.9999998000000003E-2"/>
    <n v="0"/>
    <n v="0"/>
    <n v="0"/>
    <n v="2.9999998999999999E-2"/>
    <n v="0"/>
    <n v="0"/>
    <n v="0"/>
    <n v="3"/>
    <n v="1437"/>
    <x v="188"/>
    <n v="1440"/>
    <n v="7.4074072222222228E-4"/>
    <n v="7.4999999999999997E-2"/>
  </r>
  <r>
    <n v="4020332650"/>
    <d v="2016-04-15T00:00:00"/>
    <x v="2"/>
    <x v="205"/>
    <n v="1.3500000240000001"/>
    <n v="1.3500000240000001"/>
    <n v="0"/>
    <n v="0.209999993"/>
    <n v="0.36000001399999998"/>
    <n v="0.769999981"/>
    <n v="0"/>
    <n v="36"/>
    <n v="18"/>
    <n v="87"/>
    <n v="1299"/>
    <x v="189"/>
    <n v="1440"/>
    <n v="7.1732201062699261E-4"/>
    <n v="1.3069444444444442"/>
  </r>
  <r>
    <n v="4020332650"/>
    <d v="2016-04-16T00:00:00"/>
    <x v="3"/>
    <x v="206"/>
    <n v="1.4199999569999999"/>
    <n v="1.4199999569999999"/>
    <n v="0"/>
    <n v="0.44999998800000002"/>
    <n v="0.37000000500000002"/>
    <n v="0.58999997400000004"/>
    <n v="0"/>
    <n v="65"/>
    <n v="21"/>
    <n v="55"/>
    <n v="1222"/>
    <x v="190"/>
    <n v="1363"/>
    <n v="7.164480105953582E-4"/>
    <n v="1.454145267791636"/>
  </r>
  <r>
    <n v="4020332650"/>
    <d v="2016-04-17T00:00:00"/>
    <x v="4"/>
    <x v="207"/>
    <n v="0.01"/>
    <n v="0.01"/>
    <n v="0"/>
    <n v="0"/>
    <n v="0"/>
    <n v="0.01"/>
    <n v="0"/>
    <n v="0"/>
    <n v="0"/>
    <n v="2"/>
    <n v="1438"/>
    <x v="191"/>
    <n v="1440"/>
    <n v="6.2500000000000001E-4"/>
    <n v="1.1111111111111112E-2"/>
  </r>
  <r>
    <n v="4020332650"/>
    <d v="2016-04-18T00:00:00"/>
    <x v="5"/>
    <x v="208"/>
    <n v="3.9999999000000001E-2"/>
    <n v="3.9999999000000001E-2"/>
    <n v="0"/>
    <n v="0"/>
    <n v="0"/>
    <n v="3.9999999000000001E-2"/>
    <n v="0"/>
    <n v="0"/>
    <n v="0"/>
    <n v="2"/>
    <n v="1438"/>
    <x v="170"/>
    <n v="1440"/>
    <n v="6.451612741935484E-4"/>
    <n v="4.3055555555555555E-2"/>
  </r>
  <r>
    <n v="4020332650"/>
    <d v="2016-04-19T00:00:00"/>
    <x v="6"/>
    <x v="65"/>
    <n v="0"/>
    <n v="0"/>
    <n v="0"/>
    <n v="0"/>
    <n v="0"/>
    <n v="0"/>
    <n v="0"/>
    <n v="0"/>
    <n v="0"/>
    <n v="0"/>
    <n v="1440"/>
    <x v="192"/>
    <n v="1440"/>
    <n v="0"/>
    <n v="0"/>
  </r>
  <r>
    <n v="4020332650"/>
    <d v="2016-04-20T00:00:00"/>
    <x v="0"/>
    <x v="65"/>
    <n v="0"/>
    <n v="0"/>
    <n v="0"/>
    <n v="0"/>
    <n v="0"/>
    <n v="0"/>
    <n v="0"/>
    <n v="0"/>
    <n v="0"/>
    <n v="0"/>
    <n v="1440"/>
    <x v="192"/>
    <n v="1440"/>
    <n v="0"/>
    <n v="0"/>
  </r>
  <r>
    <n v="4020332650"/>
    <d v="2016-04-21T00:00:00"/>
    <x v="1"/>
    <x v="65"/>
    <n v="0"/>
    <n v="0"/>
    <n v="0"/>
    <n v="0"/>
    <n v="0"/>
    <n v="0"/>
    <n v="0"/>
    <n v="0"/>
    <n v="0"/>
    <n v="0"/>
    <n v="1440"/>
    <x v="192"/>
    <n v="1440"/>
    <n v="0"/>
    <n v="0"/>
  </r>
  <r>
    <n v="4020332650"/>
    <d v="2016-04-22T00:00:00"/>
    <x v="2"/>
    <x v="65"/>
    <n v="0"/>
    <n v="0"/>
    <n v="0"/>
    <n v="0"/>
    <n v="0"/>
    <n v="0"/>
    <n v="0"/>
    <n v="0"/>
    <n v="0"/>
    <n v="0"/>
    <n v="1440"/>
    <x v="192"/>
    <n v="1440"/>
    <n v="0"/>
    <n v="0"/>
  </r>
  <r>
    <n v="4020332650"/>
    <d v="2016-04-23T00:00:00"/>
    <x v="3"/>
    <x v="65"/>
    <n v="0"/>
    <n v="0"/>
    <n v="0"/>
    <n v="0"/>
    <n v="0"/>
    <n v="0"/>
    <n v="0"/>
    <n v="0"/>
    <n v="0"/>
    <n v="0"/>
    <n v="1440"/>
    <x v="192"/>
    <n v="1440"/>
    <n v="0"/>
    <n v="0"/>
  </r>
  <r>
    <n v="4020332650"/>
    <d v="2016-04-24T00:00:00"/>
    <x v="4"/>
    <x v="65"/>
    <n v="0"/>
    <n v="0"/>
    <n v="0"/>
    <n v="0"/>
    <n v="0"/>
    <n v="0"/>
    <n v="0"/>
    <n v="0"/>
    <n v="0"/>
    <n v="0"/>
    <n v="1440"/>
    <x v="192"/>
    <n v="1440"/>
    <n v="0"/>
    <n v="0"/>
  </r>
  <r>
    <n v="4020332650"/>
    <d v="2016-04-25T00:00:00"/>
    <x v="5"/>
    <x v="65"/>
    <n v="0"/>
    <n v="0"/>
    <n v="0"/>
    <n v="0"/>
    <n v="0"/>
    <n v="0"/>
    <n v="0"/>
    <n v="0"/>
    <n v="0"/>
    <n v="0"/>
    <n v="1440"/>
    <x v="192"/>
    <n v="1440"/>
    <n v="0"/>
    <n v="0"/>
  </r>
  <r>
    <n v="4020332650"/>
    <d v="2016-04-26T00:00:00"/>
    <x v="6"/>
    <x v="65"/>
    <n v="0"/>
    <n v="0"/>
    <n v="0"/>
    <n v="0"/>
    <n v="0"/>
    <n v="0"/>
    <n v="0"/>
    <n v="0"/>
    <n v="0"/>
    <n v="0"/>
    <n v="1440"/>
    <x v="192"/>
    <n v="1440"/>
    <n v="0"/>
    <n v="0"/>
  </r>
  <r>
    <n v="4020332650"/>
    <d v="2016-04-27T00:00:00"/>
    <x v="0"/>
    <x v="65"/>
    <n v="0"/>
    <n v="0"/>
    <n v="0"/>
    <n v="0"/>
    <n v="0"/>
    <n v="0"/>
    <n v="0"/>
    <n v="0"/>
    <n v="0"/>
    <n v="0"/>
    <n v="1440"/>
    <x v="192"/>
    <n v="1440"/>
    <n v="0"/>
    <n v="0"/>
  </r>
  <r>
    <n v="4020332650"/>
    <d v="2016-04-28T00:00:00"/>
    <x v="1"/>
    <x v="65"/>
    <n v="0"/>
    <n v="0"/>
    <n v="0"/>
    <n v="0"/>
    <n v="0"/>
    <n v="0"/>
    <n v="0"/>
    <n v="0"/>
    <n v="0"/>
    <n v="0"/>
    <n v="1440"/>
    <x v="192"/>
    <n v="1440"/>
    <n v="0"/>
    <n v="0"/>
  </r>
  <r>
    <n v="4020332650"/>
    <d v="2016-04-29T00:00:00"/>
    <x v="2"/>
    <x v="65"/>
    <n v="0"/>
    <n v="0"/>
    <n v="0"/>
    <n v="0"/>
    <n v="0"/>
    <n v="0"/>
    <n v="0"/>
    <n v="0"/>
    <n v="0"/>
    <n v="0"/>
    <n v="1440"/>
    <x v="192"/>
    <n v="1440"/>
    <n v="0"/>
    <n v="0"/>
  </r>
  <r>
    <n v="4020332650"/>
    <d v="2016-04-30T00:00:00"/>
    <x v="3"/>
    <x v="65"/>
    <n v="0"/>
    <n v="0"/>
    <n v="0"/>
    <n v="0"/>
    <n v="0"/>
    <n v="0"/>
    <n v="0"/>
    <n v="0"/>
    <n v="0"/>
    <n v="0"/>
    <n v="1440"/>
    <x v="192"/>
    <n v="1440"/>
    <n v="0"/>
    <n v="0"/>
  </r>
  <r>
    <n v="4057192912"/>
    <d v="2016-04-13T00:00:00"/>
    <x v="0"/>
    <x v="209"/>
    <n v="4.4699997900000001"/>
    <n v="4.4699997900000001"/>
    <n v="0"/>
    <n v="0"/>
    <n v="0"/>
    <n v="4.3699998860000004"/>
    <n v="0"/>
    <n v="0"/>
    <n v="0"/>
    <n v="160"/>
    <n v="1280"/>
    <x v="193"/>
    <n v="1440"/>
    <n v="7.4824234851021091E-4"/>
    <n v="4.1486111111111112"/>
  </r>
  <r>
    <n v="4057192912"/>
    <d v="2016-04-14T00:00:00"/>
    <x v="1"/>
    <x v="65"/>
    <n v="0"/>
    <n v="0"/>
    <n v="0"/>
    <n v="0"/>
    <n v="0"/>
    <n v="0"/>
    <n v="0"/>
    <n v="0"/>
    <n v="0"/>
    <n v="0"/>
    <n v="1440"/>
    <x v="1"/>
    <n v="1440"/>
    <n v="0"/>
    <n v="0"/>
  </r>
  <r>
    <n v="4057192912"/>
    <d v="2016-04-15T00:00:00"/>
    <x v="2"/>
    <x v="210"/>
    <n v="2.9500000480000002"/>
    <n v="2.9500000480000002"/>
    <n v="0"/>
    <n v="0.209999993"/>
    <n v="0.25999999000000001"/>
    <n v="2.4400000569999998"/>
    <n v="0"/>
    <n v="3"/>
    <n v="6"/>
    <n v="88"/>
    <n v="873"/>
    <x v="194"/>
    <n v="970"/>
    <n v="7.4046185943775109E-4"/>
    <n v="4.1072164948453604"/>
  </r>
  <r>
    <n v="4319703577"/>
    <d v="2016-04-13T00:00:00"/>
    <x v="0"/>
    <x v="211"/>
    <n v="5.5"/>
    <n v="5.5"/>
    <n v="0"/>
    <n v="0.52999997099999996"/>
    <n v="0.58999997400000004"/>
    <n v="1.309999943"/>
    <n v="0"/>
    <n v="8"/>
    <n v="15"/>
    <n v="96"/>
    <n v="1234"/>
    <x v="195"/>
    <n v="1353"/>
    <n v="6.7040468064358846E-4"/>
    <n v="6.0635624538063562"/>
  </r>
  <r>
    <n v="4319703577"/>
    <d v="2016-04-14T00:00:00"/>
    <x v="1"/>
    <x v="212"/>
    <n v="6.8800001139999996"/>
    <n v="6.8800001139999996"/>
    <n v="0"/>
    <n v="0.109999999"/>
    <n v="0.33000001299999998"/>
    <n v="6.4400000569999998"/>
    <n v="0"/>
    <n v="1"/>
    <n v="9"/>
    <n v="339"/>
    <n v="589"/>
    <x v="196"/>
    <n v="938"/>
    <n v="6.7384917864838387E-4"/>
    <n v="10.884861407249469"/>
  </r>
  <r>
    <n v="4319703577"/>
    <d v="2016-04-15T00:00:00"/>
    <x v="2"/>
    <x v="213"/>
    <n v="3.7999999519999998"/>
    <n v="3.7999999519999998"/>
    <n v="0"/>
    <n v="0"/>
    <n v="0"/>
    <n v="3.7999999519999998"/>
    <n v="0"/>
    <n v="0"/>
    <n v="0"/>
    <n v="228"/>
    <n v="752"/>
    <x v="166"/>
    <n v="980"/>
    <n v="6.7090394632768357E-4"/>
    <n v="5.7795918367346939"/>
  </r>
  <r>
    <n v="4319703577"/>
    <d v="2016-04-16T00:00:00"/>
    <x v="3"/>
    <x v="214"/>
    <n v="3.1800000669999999"/>
    <n v="3.1800000669999999"/>
    <n v="0"/>
    <n v="0"/>
    <n v="0"/>
    <n v="3.1800000669999999"/>
    <n v="0"/>
    <n v="0"/>
    <n v="0"/>
    <n v="194"/>
    <n v="724"/>
    <x v="197"/>
    <n v="918"/>
    <n v="6.7032041884485666E-4"/>
    <n v="5.1677559912854036"/>
  </r>
  <r>
    <n v="4319703577"/>
    <d v="2016-04-17T00:00:00"/>
    <x v="4"/>
    <x v="215"/>
    <n v="0.02"/>
    <n v="0.02"/>
    <n v="0"/>
    <n v="0"/>
    <n v="0"/>
    <n v="0.02"/>
    <n v="0"/>
    <n v="0"/>
    <n v="0"/>
    <n v="3"/>
    <n v="1363"/>
    <x v="198"/>
    <n v="1366"/>
    <n v="6.8965517241379316E-4"/>
    <n v="2.1229868228404097E-2"/>
  </r>
  <r>
    <n v="4319703577"/>
    <d v="2016-04-18T00:00:00"/>
    <x v="5"/>
    <x v="216"/>
    <n v="1.5499999520000001"/>
    <n v="1.5499999520000001"/>
    <n v="0"/>
    <n v="7.0000000000000007E-2"/>
    <n v="0.33000001299999998"/>
    <n v="1.1200000050000001"/>
    <n v="0"/>
    <n v="1"/>
    <n v="9"/>
    <n v="58"/>
    <n v="824"/>
    <x v="126"/>
    <n v="892"/>
    <n v="6.8101931107205629E-4"/>
    <n v="2.551569506726457"/>
  </r>
  <r>
    <n v="4319703577"/>
    <d v="2016-04-19T00:00:00"/>
    <x v="6"/>
    <x v="217"/>
    <n v="5.9899997709999999"/>
    <n v="5.9899997709999999"/>
    <n v="0"/>
    <n v="0"/>
    <n v="0"/>
    <n v="5.9899997709999999"/>
    <n v="0"/>
    <n v="0"/>
    <n v="0"/>
    <n v="311"/>
    <n v="604"/>
    <x v="199"/>
    <n v="915"/>
    <n v="6.7114843372549019E-4"/>
    <n v="9.7540983606557372"/>
  </r>
  <r>
    <n v="4319703577"/>
    <d v="2016-04-20T00:00:00"/>
    <x v="0"/>
    <x v="218"/>
    <n v="6.0100002290000001"/>
    <n v="6.0100002290000001"/>
    <n v="0"/>
    <n v="0"/>
    <n v="0.68000000699999996"/>
    <n v="5.3099999430000002"/>
    <n v="0"/>
    <n v="0"/>
    <n v="18"/>
    <n v="306"/>
    <n v="671"/>
    <x v="200"/>
    <n v="995"/>
    <n v="6.7120842405628766E-4"/>
    <n v="8.9989949748743712"/>
  </r>
  <r>
    <n v="4319703577"/>
    <d v="2016-04-21T00:00:00"/>
    <x v="1"/>
    <x v="219"/>
    <n v="2.4800000190000002"/>
    <n v="2.4800000190000002"/>
    <n v="0"/>
    <n v="0"/>
    <n v="0"/>
    <n v="0.34999999399999998"/>
    <n v="0"/>
    <n v="0"/>
    <n v="0"/>
    <n v="34"/>
    <n v="1265"/>
    <x v="201"/>
    <n v="1299"/>
    <n v="6.699081628849271E-4"/>
    <n v="2.8498845265588915"/>
  </r>
  <r>
    <n v="4319703577"/>
    <d v="2016-04-22T00:00:00"/>
    <x v="2"/>
    <x v="220"/>
    <n v="3.0199999809999998"/>
    <n v="3.0199999809999998"/>
    <n v="0"/>
    <n v="5.9999998999999998E-2"/>
    <n v="0.810000002"/>
    <n v="2.1500000950000002"/>
    <n v="0"/>
    <n v="1"/>
    <n v="19"/>
    <n v="176"/>
    <n v="709"/>
    <x v="202"/>
    <n v="905"/>
    <n v="6.7111110688888886E-4"/>
    <n v="4.9723756906077341"/>
  </r>
  <r>
    <n v="4319703577"/>
    <d v="2016-04-23T00:00:00"/>
    <x v="3"/>
    <x v="221"/>
    <n v="3.3099999430000002"/>
    <n v="3.3099999430000002"/>
    <n v="0"/>
    <n v="0"/>
    <n v="0"/>
    <n v="3.3099999430000002"/>
    <n v="0"/>
    <n v="0"/>
    <n v="0"/>
    <n v="233"/>
    <n v="546"/>
    <x v="203"/>
    <n v="779"/>
    <n v="6.7071934002026342E-4"/>
    <n v="6.3350449293966626"/>
  </r>
  <r>
    <n v="4319703577"/>
    <d v="2016-04-24T00:00:00"/>
    <x v="4"/>
    <x v="222"/>
    <n v="2.7400000100000002"/>
    <n v="2.7400000100000002"/>
    <n v="0"/>
    <n v="5.9999998999999998E-2"/>
    <n v="0.20000000300000001"/>
    <n v="2.4700000289999999"/>
    <n v="0"/>
    <n v="1"/>
    <n v="5"/>
    <n v="191"/>
    <n v="692"/>
    <x v="204"/>
    <n v="889"/>
    <n v="6.7140407008086257E-4"/>
    <n v="4.590551181102362"/>
  </r>
  <r>
    <n v="4319703577"/>
    <d v="2016-04-25T00:00:00"/>
    <x v="5"/>
    <x v="223"/>
    <n v="6.2100000380000004"/>
    <n v="6.2100000380000004"/>
    <n v="0"/>
    <n v="0"/>
    <n v="0.280000001"/>
    <n v="5.9299998279999997"/>
    <n v="0"/>
    <n v="0"/>
    <n v="8"/>
    <n v="390"/>
    <n v="544"/>
    <x v="205"/>
    <n v="942"/>
    <n v="6.706987836699428E-4"/>
    <n v="9.829087048832271"/>
  </r>
  <r>
    <n v="4319703577"/>
    <d v="2016-04-26T00:00:00"/>
    <x v="6"/>
    <x v="224"/>
    <n v="6.6399998660000001"/>
    <n v="6.6399998660000001"/>
    <n v="0"/>
    <n v="0.56999999300000004"/>
    <n v="0.920000017"/>
    <n v="5.1500000950000002"/>
    <n v="0"/>
    <n v="8"/>
    <n v="21"/>
    <n v="288"/>
    <n v="649"/>
    <x v="206"/>
    <n v="966"/>
    <n v="6.7077481220325285E-4"/>
    <n v="10.247412008281573"/>
  </r>
  <r>
    <n v="4319703577"/>
    <d v="2016-04-27T00:00:00"/>
    <x v="0"/>
    <x v="225"/>
    <n v="7.2300000190000002"/>
    <n v="7.2300000190000002"/>
    <n v="0"/>
    <n v="0.40999999599999998"/>
    <n v="1.9199999569999999"/>
    <n v="4.9099998469999999"/>
    <n v="0"/>
    <n v="6"/>
    <n v="47"/>
    <n v="300"/>
    <n v="680"/>
    <x v="77"/>
    <n v="1033"/>
    <n v="6.7068645816326534E-4"/>
    <n v="10.435624394966119"/>
  </r>
  <r>
    <n v="4319703577"/>
    <d v="2016-04-28T00:00:00"/>
    <x v="1"/>
    <x v="226"/>
    <n v="7.2800002099999999"/>
    <n v="7.2800002099999999"/>
    <n v="0"/>
    <n v="1.0099999900000001"/>
    <n v="0.33000001299999998"/>
    <n v="5.9400000569999998"/>
    <n v="0"/>
    <n v="13"/>
    <n v="8"/>
    <n v="359"/>
    <n v="552"/>
    <x v="207"/>
    <n v="932"/>
    <n v="6.7301471849865954E-4"/>
    <n v="11.606223175965665"/>
  </r>
  <r>
    <n v="4319703577"/>
    <d v="2016-04-29T00:00:00"/>
    <x v="2"/>
    <x v="227"/>
    <n v="5.3600001339999999"/>
    <n v="5.3600001339999999"/>
    <n v="0"/>
    <n v="0.44999998800000002"/>
    <n v="0.790000021"/>
    <n v="4.1199998860000004"/>
    <n v="0"/>
    <n v="6"/>
    <n v="18"/>
    <n v="289"/>
    <n v="624"/>
    <x v="208"/>
    <n v="937"/>
    <n v="6.7083856495619521E-4"/>
    <n v="8.5272145144076834"/>
  </r>
  <r>
    <n v="4319703577"/>
    <d v="2016-04-30T00:00:00"/>
    <x v="3"/>
    <x v="228"/>
    <n v="5.5199999809999998"/>
    <n v="5.5199999809999998"/>
    <n v="0"/>
    <n v="0.40000000600000002"/>
    <n v="1.6100000139999999"/>
    <n v="3.5099999899999998"/>
    <n v="0"/>
    <n v="6"/>
    <n v="38"/>
    <n v="196"/>
    <n v="695"/>
    <x v="209"/>
    <n v="935"/>
    <n v="6.7145115934801112E-4"/>
    <n v="8.7925133689839576"/>
  </r>
  <r>
    <n v="4388161847"/>
    <d v="2016-04-13T00:00:00"/>
    <x v="0"/>
    <x v="229"/>
    <n v="8.4499998089999995"/>
    <n v="8.4499998089999995"/>
    <n v="0"/>
    <n v="5.9999998999999998E-2"/>
    <n v="0.62999999500000003"/>
    <n v="3.880000114"/>
    <n v="0"/>
    <n v="1"/>
    <n v="14"/>
    <n v="150"/>
    <n v="1275"/>
    <x v="210"/>
    <n v="1440"/>
    <n v="7.6867095506231238E-4"/>
    <n v="7.634027777777777"/>
  </r>
  <r>
    <n v="4388161847"/>
    <d v="2016-04-14T00:00:00"/>
    <x v="1"/>
    <x v="230"/>
    <n v="6.8200001720000003"/>
    <n v="6.8200001720000003"/>
    <n v="0"/>
    <n v="0.12999999500000001"/>
    <n v="1.0700000519999999"/>
    <n v="5.6199998860000004"/>
    <n v="0"/>
    <n v="10"/>
    <n v="35"/>
    <n v="219"/>
    <n v="945"/>
    <x v="211"/>
    <n v="1209"/>
    <n v="7.6949116236037468E-4"/>
    <n v="7.3308519437551691"/>
  </r>
  <r>
    <n v="4388161847"/>
    <d v="2016-04-15T00:00:00"/>
    <x v="2"/>
    <x v="231"/>
    <n v="6.7300000190000002"/>
    <n v="6.7300000190000002"/>
    <n v="0"/>
    <n v="0"/>
    <n v="0"/>
    <n v="6.7300000190000002"/>
    <n v="0"/>
    <n v="0"/>
    <n v="0"/>
    <n v="299"/>
    <n v="837"/>
    <x v="212"/>
    <n v="1136"/>
    <n v="7.6844028533911855E-4"/>
    <n v="7.709507042253521"/>
  </r>
  <r>
    <n v="4388161847"/>
    <d v="2016-04-16T00:00:00"/>
    <x v="3"/>
    <x v="232"/>
    <n v="5.0599999430000002"/>
    <n v="5.0599999430000002"/>
    <n v="0"/>
    <n v="0.209999993"/>
    <n v="0.40000000600000002"/>
    <n v="4.4499998090000004"/>
    <n v="0"/>
    <n v="6"/>
    <n v="9"/>
    <n v="253"/>
    <n v="609"/>
    <x v="213"/>
    <n v="877"/>
    <n v="7.6899695182370826E-4"/>
    <n v="7.5028506271379696"/>
  </r>
  <r>
    <n v="4388161847"/>
    <d v="2016-04-17T00:00:00"/>
    <x v="4"/>
    <x v="233"/>
    <n v="3.579999924"/>
    <n v="3.579999924"/>
    <n v="0"/>
    <n v="0"/>
    <n v="0"/>
    <n v="3.579999924"/>
    <n v="0"/>
    <n v="0"/>
    <n v="0"/>
    <n v="201"/>
    <n v="721"/>
    <x v="214"/>
    <n v="922"/>
    <n v="7.6824032703862665E-4"/>
    <n v="5.054229934924078"/>
  </r>
  <r>
    <n v="4388161847"/>
    <d v="2016-04-18T00:00:00"/>
    <x v="5"/>
    <x v="234"/>
    <n v="9.1000003809999992"/>
    <n v="9.1000003809999992"/>
    <n v="0"/>
    <n v="3.5599999430000002"/>
    <n v="0.40000000600000002"/>
    <n v="5.1399998660000001"/>
    <n v="0"/>
    <n v="27"/>
    <n v="8"/>
    <n v="239"/>
    <n v="1017"/>
    <x v="215"/>
    <n v="1291"/>
    <n v="8.2659645571804877E-4"/>
    <n v="8.5274980635166546"/>
  </r>
  <r>
    <n v="4388161847"/>
    <d v="2016-04-19T00:00:00"/>
    <x v="6"/>
    <x v="235"/>
    <n v="7.829999924"/>
    <n v="7.829999924"/>
    <n v="0"/>
    <n v="1.3700000050000001"/>
    <n v="0.689999998"/>
    <n v="5.7699999809999998"/>
    <n v="0"/>
    <n v="20"/>
    <n v="16"/>
    <n v="249"/>
    <n v="704"/>
    <x v="216"/>
    <n v="989"/>
    <n v="7.6907965072193303E-4"/>
    <n v="10.294236602628917"/>
  </r>
  <r>
    <n v="4388161847"/>
    <d v="2016-04-20T00:00:00"/>
    <x v="0"/>
    <x v="236"/>
    <n v="8.1199998860000004"/>
    <n v="8.1199998860000004"/>
    <n v="0"/>
    <n v="1.1000000240000001"/>
    <n v="1.7200000289999999"/>
    <n v="5.2899999619999996"/>
    <n v="0"/>
    <n v="19"/>
    <n v="42"/>
    <n v="228"/>
    <n v="696"/>
    <x v="217"/>
    <n v="985"/>
    <n v="7.6944943485264853E-4"/>
    <n v="10.713705583756346"/>
  </r>
  <r>
    <n v="4388161847"/>
    <d v="2016-04-21T00:00:00"/>
    <x v="1"/>
    <x v="237"/>
    <n v="7.7300000190000002"/>
    <n v="7.7300000190000002"/>
    <n v="0"/>
    <n v="0.37000000500000002"/>
    <n v="0.38999998600000002"/>
    <n v="6.9800000190000002"/>
    <n v="0"/>
    <n v="7"/>
    <n v="12"/>
    <n v="272"/>
    <n v="853"/>
    <x v="218"/>
    <n v="1144"/>
    <n v="7.6877175723520641E-4"/>
    <n v="8.7893356643356633"/>
  </r>
  <r>
    <n v="4388161847"/>
    <d v="2016-04-22T00:00:00"/>
    <x v="2"/>
    <x v="238"/>
    <n v="9.3400001530000001"/>
    <n v="9.3400001530000001"/>
    <n v="0"/>
    <n v="3.2999999519999998"/>
    <n v="1.1100000139999999"/>
    <n v="4.920000076"/>
    <n v="0"/>
    <n v="77"/>
    <n v="25"/>
    <n v="220"/>
    <n v="945"/>
    <x v="219"/>
    <n v="1267"/>
    <n v="7.6942088747013757E-4"/>
    <n v="9.5808997632202058"/>
  </r>
  <r>
    <n v="4388161847"/>
    <d v="2016-04-23T00:00:00"/>
    <x v="3"/>
    <x v="239"/>
    <n v="10.18000031"/>
    <n v="10.18000031"/>
    <n v="0"/>
    <n v="4.5"/>
    <n v="0.31999999299999998"/>
    <n v="5.3499999049999998"/>
    <n v="0"/>
    <n v="58"/>
    <n v="5"/>
    <n v="215"/>
    <n v="749"/>
    <x v="220"/>
    <n v="1027"/>
    <n v="7.6911455953460267E-4"/>
    <n v="12.888023369036025"/>
  </r>
  <r>
    <n v="4388161847"/>
    <d v="2016-04-24T00:00:00"/>
    <x v="4"/>
    <x v="240"/>
    <n v="7.8800001139999996"/>
    <n v="7.8800001139999996"/>
    <n v="0"/>
    <n v="1.0800000430000001"/>
    <n v="0.50999998999999996"/>
    <n v="6.3000001909999996"/>
    <n v="0"/>
    <n v="14"/>
    <n v="8"/>
    <n v="239"/>
    <n v="584"/>
    <x v="221"/>
    <n v="845"/>
    <n v="7.6930587855120571E-4"/>
    <n v="12.12189349112426"/>
  </r>
  <r>
    <n v="4388161847"/>
    <d v="2016-04-25T00:00:00"/>
    <x v="5"/>
    <x v="241"/>
    <n v="9.9700002669999996"/>
    <n v="9.9700002669999996"/>
    <n v="0"/>
    <n v="0.730000019"/>
    <n v="1.3999999759999999"/>
    <n v="7.8400001530000001"/>
    <n v="0"/>
    <n v="11"/>
    <n v="31"/>
    <n v="301"/>
    <n v="1054"/>
    <x v="222"/>
    <n v="1397"/>
    <n v="7.692307898310315E-4"/>
    <n v="9.2777380100214746"/>
  </r>
  <r>
    <n v="4388161847"/>
    <d v="2016-04-26T00:00:00"/>
    <x v="6"/>
    <x v="242"/>
    <n v="7.2800002099999999"/>
    <n v="7.2800002099999999"/>
    <n v="0"/>
    <n v="0.939999998"/>
    <n v="1.059999943"/>
    <n v="5.2699999809999998"/>
    <n v="0"/>
    <n v="14"/>
    <n v="23"/>
    <n v="224"/>
    <n v="673"/>
    <x v="223"/>
    <n v="934"/>
    <n v="7.6947470774759536E-4"/>
    <n v="10.129550321199144"/>
  </r>
  <r>
    <n v="4388161847"/>
    <d v="2016-04-27T00:00:00"/>
    <x v="0"/>
    <x v="243"/>
    <n v="8.6099996569999995"/>
    <n v="8.6099996569999995"/>
    <n v="0"/>
    <n v="0.69999998799999996"/>
    <n v="2.5099999899999998"/>
    <n v="5.3899998660000001"/>
    <n v="0"/>
    <n v="11"/>
    <n v="48"/>
    <n v="241"/>
    <n v="684"/>
    <x v="224"/>
    <n v="984"/>
    <n v="7.6923073858661654E-4"/>
    <n v="11.375"/>
  </r>
  <r>
    <n v="4388161847"/>
    <d v="2016-04-28T00:00:00"/>
    <x v="1"/>
    <x v="244"/>
    <n v="7.75"/>
    <n v="7.75"/>
    <n v="0"/>
    <n v="1.289999962"/>
    <n v="0.43000000700000002"/>
    <n v="6.0300002099999999"/>
    <n v="0"/>
    <n v="19"/>
    <n v="9"/>
    <n v="234"/>
    <n v="878"/>
    <x v="225"/>
    <n v="1140"/>
    <n v="7.6930712725828865E-4"/>
    <n v="8.8368421052631572"/>
  </r>
  <r>
    <n v="4388161847"/>
    <d v="2016-04-29T00:00:00"/>
    <x v="2"/>
    <x v="245"/>
    <n v="7.0999999049999998"/>
    <n v="7.0999999049999998"/>
    <n v="0"/>
    <n v="0.80000001200000004"/>
    <n v="0.88999998599999997"/>
    <n v="5.420000076"/>
    <n v="0"/>
    <n v="13"/>
    <n v="16"/>
    <n v="236"/>
    <n v="1175"/>
    <x v="226"/>
    <n v="1440"/>
    <n v="7.6906411449306755E-4"/>
    <n v="6.4111111111111114"/>
  </r>
  <r>
    <n v="4388161847"/>
    <d v="2016-04-30T00:00:00"/>
    <x v="3"/>
    <x v="246"/>
    <n v="9.6400003430000005"/>
    <n v="9.6400003430000005"/>
    <n v="0"/>
    <n v="0.69999998799999996"/>
    <n v="2"/>
    <n v="6.9400000569999998"/>
    <n v="0"/>
    <n v="14"/>
    <n v="43"/>
    <n v="300"/>
    <n v="537"/>
    <x v="227"/>
    <n v="894"/>
    <n v="7.6916942017074932E-4"/>
    <n v="14.019015659955254"/>
  </r>
  <r>
    <n v="4445114986"/>
    <d v="2016-04-13T00:00:00"/>
    <x v="0"/>
    <x v="247"/>
    <n v="1.9900000099999999"/>
    <n v="1.9900000099999999"/>
    <n v="0"/>
    <n v="0"/>
    <n v="0"/>
    <n v="1.9900000099999999"/>
    <n v="0"/>
    <n v="0"/>
    <n v="0"/>
    <n v="194"/>
    <n v="840"/>
    <x v="143"/>
    <n v="1034"/>
    <n v="6.7207024991556901E-4"/>
    <n v="2.8636363636363638"/>
  </r>
  <r>
    <n v="4445114986"/>
    <d v="2016-04-14T00:00:00"/>
    <x v="1"/>
    <x v="248"/>
    <n v="2.670000076"/>
    <n v="2.670000076"/>
    <n v="0"/>
    <n v="0"/>
    <n v="0"/>
    <n v="2.670000076"/>
    <n v="0"/>
    <n v="0"/>
    <n v="0"/>
    <n v="231"/>
    <n v="717"/>
    <x v="145"/>
    <n v="948"/>
    <n v="6.718671555108203E-4"/>
    <n v="4.1919831223628696"/>
  </r>
  <r>
    <n v="4445114986"/>
    <d v="2016-04-15T00:00:00"/>
    <x v="2"/>
    <x v="249"/>
    <n v="4.829999924"/>
    <n v="4.829999924"/>
    <n v="0"/>
    <n v="0"/>
    <n v="0"/>
    <n v="4.829999924"/>
    <n v="0"/>
    <n v="0"/>
    <n v="0"/>
    <n v="350"/>
    <n v="711"/>
    <x v="228"/>
    <n v="1061"/>
    <n v="6.7101971714365102E-4"/>
    <n v="6.7841658812441095"/>
  </r>
  <r>
    <n v="4445114986"/>
    <d v="2016-04-16T00:00:00"/>
    <x v="3"/>
    <x v="250"/>
    <n v="2.6500000950000002"/>
    <n v="2.6500000950000002"/>
    <n v="0"/>
    <n v="0"/>
    <n v="0"/>
    <n v="2.6500000950000002"/>
    <n v="0"/>
    <n v="0"/>
    <n v="0"/>
    <n v="225"/>
    <n v="716"/>
    <x v="229"/>
    <n v="941"/>
    <n v="6.717363992395438E-4"/>
    <n v="4.1923485653560046"/>
  </r>
  <r>
    <n v="4445114986"/>
    <d v="2016-04-17T00:00:00"/>
    <x v="4"/>
    <x v="251"/>
    <n v="1.519999981"/>
    <n v="1.519999981"/>
    <n v="0"/>
    <n v="0"/>
    <n v="0"/>
    <n v="1.519999981"/>
    <n v="0"/>
    <n v="0"/>
    <n v="0"/>
    <n v="114"/>
    <n v="1219"/>
    <x v="230"/>
    <n v="1333"/>
    <n v="6.7019399514991183E-4"/>
    <n v="1.7014253563390846"/>
  </r>
  <r>
    <n v="4445114986"/>
    <d v="2016-04-18T00:00:00"/>
    <x v="5"/>
    <x v="252"/>
    <n v="4.2399997709999999"/>
    <n v="4.2399997709999999"/>
    <n v="0"/>
    <n v="2"/>
    <n v="0.28999999199999998"/>
    <n v="1.9500000479999999"/>
    <n v="0"/>
    <n v="25"/>
    <n v="6"/>
    <n v="162"/>
    <n v="1247"/>
    <x v="231"/>
    <n v="1440"/>
    <n v="6.888707995125914E-4"/>
    <n v="4.2743055555555554"/>
  </r>
  <r>
    <n v="4445114986"/>
    <d v="2016-04-19T00:00:00"/>
    <x v="6"/>
    <x v="253"/>
    <n v="1.3899999860000001"/>
    <n v="1.3899999860000001"/>
    <n v="0"/>
    <n v="0"/>
    <n v="0"/>
    <n v="1.3899999860000001"/>
    <n v="0"/>
    <n v="0"/>
    <n v="0"/>
    <n v="121"/>
    <n v="895"/>
    <x v="232"/>
    <n v="1016"/>
    <n v="6.7344960562015505E-4"/>
    <n v="2.0314960629921259"/>
  </r>
  <r>
    <n v="4445114986"/>
    <d v="2016-04-20T00:00:00"/>
    <x v="0"/>
    <x v="254"/>
    <n v="1.3899999860000001"/>
    <n v="1.3899999860000001"/>
    <n v="0"/>
    <n v="0"/>
    <n v="0"/>
    <n v="1.3899999860000001"/>
    <n v="0"/>
    <n v="0"/>
    <n v="0"/>
    <n v="137"/>
    <n v="841"/>
    <x v="233"/>
    <n v="978"/>
    <n v="6.7084941409266408E-4"/>
    <n v="2.1186094069529653"/>
  </r>
  <r>
    <n v="4445114986"/>
    <d v="2016-04-21T00:00:00"/>
    <x v="1"/>
    <x v="255"/>
    <n v="2.5599999430000002"/>
    <n v="2.5599999430000002"/>
    <n v="0"/>
    <n v="0"/>
    <n v="0"/>
    <n v="2.539999962"/>
    <n v="0"/>
    <n v="0"/>
    <n v="0"/>
    <n v="215"/>
    <n v="756"/>
    <x v="234"/>
    <n v="971"/>
    <n v="6.7209239774218966E-4"/>
    <n v="3.9227600411946439"/>
  </r>
  <r>
    <n v="4445114986"/>
    <d v="2016-04-22T00:00:00"/>
    <x v="2"/>
    <x v="256"/>
    <n v="4.579999924"/>
    <n v="4.579999924"/>
    <n v="0"/>
    <n v="0"/>
    <n v="0"/>
    <n v="4.579999924"/>
    <n v="0"/>
    <n v="0"/>
    <n v="0"/>
    <n v="317"/>
    <n v="706"/>
    <x v="235"/>
    <n v="1023"/>
    <n v="6.7047283326013762E-4"/>
    <n v="6.67741935483871"/>
  </r>
  <r>
    <n v="4445114986"/>
    <d v="2016-04-23T00:00:00"/>
    <x v="3"/>
    <x v="257"/>
    <n v="2.9300000669999999"/>
    <n v="2.9300000669999999"/>
    <n v="0"/>
    <n v="0"/>
    <n v="0"/>
    <n v="2.9300000669999999"/>
    <n v="0"/>
    <n v="0"/>
    <n v="0"/>
    <n v="201"/>
    <n v="1239"/>
    <x v="236"/>
    <n v="1440"/>
    <n v="6.7155628397891354E-4"/>
    <n v="3.0298611111111113"/>
  </r>
  <r>
    <n v="4445114986"/>
    <d v="2016-04-24T00:00:00"/>
    <x v="4"/>
    <x v="258"/>
    <n v="3.3599998950000001"/>
    <n v="3.3599998950000001"/>
    <n v="0"/>
    <n v="0"/>
    <n v="0"/>
    <n v="3.3599998950000001"/>
    <n v="0"/>
    <n v="0"/>
    <n v="0"/>
    <n v="244"/>
    <n v="1196"/>
    <x v="237"/>
    <n v="1440"/>
    <n v="6.7173128648540588E-4"/>
    <n v="3.473611111111111"/>
  </r>
  <r>
    <n v="4445114986"/>
    <d v="2016-04-25T00:00:00"/>
    <x v="5"/>
    <x v="259"/>
    <n v="2.2699999809999998"/>
    <n v="2.2699999809999998"/>
    <n v="0"/>
    <n v="0"/>
    <n v="0"/>
    <n v="2.2699999809999998"/>
    <n v="0"/>
    <n v="0"/>
    <n v="0"/>
    <n v="179"/>
    <n v="916"/>
    <x v="238"/>
    <n v="1095"/>
    <n v="6.7060560738552426E-4"/>
    <n v="3.0913242009132422"/>
  </r>
  <r>
    <n v="4445114986"/>
    <d v="2016-04-26T00:00:00"/>
    <x v="6"/>
    <x v="260"/>
    <n v="4.4099998469999999"/>
    <n v="4.4099998469999999"/>
    <n v="0"/>
    <n v="2.4100000860000002"/>
    <n v="3.9999999000000001E-2"/>
    <n v="1.960000038"/>
    <n v="0"/>
    <n v="29"/>
    <n v="1"/>
    <n v="180"/>
    <n v="839"/>
    <x v="239"/>
    <n v="1049"/>
    <n v="6.9712296032247865E-4"/>
    <n v="6.0305052430886557"/>
  </r>
  <r>
    <n v="4445114986"/>
    <d v="2016-04-27T00:00:00"/>
    <x v="0"/>
    <x v="261"/>
    <n v="5.0300002099999999"/>
    <n v="5.0300002099999999"/>
    <n v="0"/>
    <n v="2.619999886"/>
    <n v="2.9999998999999999E-2"/>
    <n v="2.380000114"/>
    <n v="0"/>
    <n v="32"/>
    <n v="1"/>
    <n v="194"/>
    <n v="839"/>
    <x v="240"/>
    <n v="1066"/>
    <n v="6.9446364904045287E-4"/>
    <n v="6.7945590994371479"/>
  </r>
  <r>
    <n v="4445114986"/>
    <d v="2016-04-28T00:00:00"/>
    <x v="1"/>
    <x v="262"/>
    <n v="3.0099999899999998"/>
    <n v="3.0099999899999998"/>
    <n v="0"/>
    <n v="0"/>
    <n v="0"/>
    <n v="3.0099999899999998"/>
    <n v="0"/>
    <n v="0"/>
    <n v="0"/>
    <n v="236"/>
    <n v="762"/>
    <x v="241"/>
    <n v="998"/>
    <n v="6.6993100155797903E-4"/>
    <n v="4.5020040080160326"/>
  </r>
  <r>
    <n v="4445114986"/>
    <d v="2016-04-29T00:00:00"/>
    <x v="2"/>
    <x v="263"/>
    <n v="3.1400001049999999"/>
    <n v="3.1400001049999999"/>
    <n v="0"/>
    <n v="0"/>
    <n v="0"/>
    <n v="3.130000114"/>
    <n v="0"/>
    <n v="0"/>
    <n v="0"/>
    <n v="226"/>
    <n v="1106"/>
    <x v="242"/>
    <n v="1332"/>
    <n v="6.7151413708297692E-4"/>
    <n v="3.5105105105105103"/>
  </r>
  <r>
    <n v="4445114986"/>
    <d v="2016-04-30T00:00:00"/>
    <x v="3"/>
    <x v="264"/>
    <n v="4.1799998279999997"/>
    <n v="4.1799998279999997"/>
    <n v="0"/>
    <n v="0"/>
    <n v="0"/>
    <n v="4.1799998279999997"/>
    <n v="0"/>
    <n v="0"/>
    <n v="0"/>
    <n v="290"/>
    <n v="797"/>
    <x v="243"/>
    <n v="1087"/>
    <n v="6.7180967984570869E-4"/>
    <n v="5.7240110395584178"/>
  </r>
  <r>
    <n v="4558609924"/>
    <d v="2016-04-13T00:00:00"/>
    <x v="0"/>
    <x v="265"/>
    <n v="3.289999962"/>
    <n v="3.289999962"/>
    <n v="0"/>
    <n v="1.2400000099999999"/>
    <n v="0.439999998"/>
    <n v="1.6100000139999999"/>
    <n v="0"/>
    <n v="19"/>
    <n v="7"/>
    <n v="127"/>
    <n v="1287"/>
    <x v="244"/>
    <n v="1440"/>
    <n v="6.609079875451989E-4"/>
    <n v="3.4569444444444439"/>
  </r>
  <r>
    <n v="4558609924"/>
    <d v="2016-04-14T00:00:00"/>
    <x v="1"/>
    <x v="266"/>
    <n v="4.4899997709999999"/>
    <n v="4.4899997709999999"/>
    <n v="0"/>
    <n v="0"/>
    <n v="0"/>
    <n v="4.4899997709999999"/>
    <n v="0"/>
    <n v="0"/>
    <n v="0"/>
    <n v="279"/>
    <n v="1161"/>
    <x v="121"/>
    <n v="1440"/>
    <n v="6.6039120032357704E-4"/>
    <n v="4.7215277777777773"/>
  </r>
  <r>
    <n v="4558609924"/>
    <d v="2016-04-15T00:00:00"/>
    <x v="2"/>
    <x v="267"/>
    <n v="5.1500000950000002"/>
    <n v="5.1500000950000002"/>
    <n v="0"/>
    <n v="0.58999997400000004"/>
    <n v="0.83999997400000004"/>
    <n v="3.7300000190000002"/>
    <n v="0"/>
    <n v="17"/>
    <n v="30"/>
    <n v="262"/>
    <n v="1131"/>
    <x v="245"/>
    <n v="1440"/>
    <n v="6.606799352148814E-4"/>
    <n v="5.4131944444444438"/>
  </r>
  <r>
    <n v="4558609924"/>
    <d v="2016-04-16T00:00:00"/>
    <x v="3"/>
    <x v="268"/>
    <n v="4.8200001720000003"/>
    <n v="4.8200001720000003"/>
    <n v="0"/>
    <n v="0.55000001200000004"/>
    <n v="0.75"/>
    <n v="3.5"/>
    <n v="0"/>
    <n v="8"/>
    <n v="12"/>
    <n v="308"/>
    <n v="1112"/>
    <x v="246"/>
    <n v="1440"/>
    <n v="6.6127043106050212E-4"/>
    <n v="5.0618055555555559"/>
  </r>
  <r>
    <n v="4558609924"/>
    <d v="2016-04-17T00:00:00"/>
    <x v="4"/>
    <x v="269"/>
    <n v="6.4000000950000002"/>
    <n v="6.4000000950000002"/>
    <n v="0"/>
    <n v="0.55000001200000004"/>
    <n v="1.1399999860000001"/>
    <n v="4.7100000380000004"/>
    <n v="0"/>
    <n v="7"/>
    <n v="19"/>
    <n v="304"/>
    <n v="1110"/>
    <x v="247"/>
    <n v="1440"/>
    <n v="6.6431389817313681E-4"/>
    <n v="6.6902777777777782"/>
  </r>
  <r>
    <n v="4558609924"/>
    <d v="2016-04-18T00:00:00"/>
    <x v="5"/>
    <x v="270"/>
    <n v="5.9099998469999999"/>
    <n v="5.9099998469999999"/>
    <n v="0"/>
    <n v="0.980000019"/>
    <n v="0.93000000699999996"/>
    <n v="4"/>
    <n v="0"/>
    <n v="14"/>
    <n v="15"/>
    <n v="331"/>
    <n v="1080"/>
    <x v="248"/>
    <n v="1440"/>
    <n v="6.6107380838926176E-4"/>
    <n v="6.208333333333333"/>
  </r>
  <r>
    <n v="4558609924"/>
    <d v="2016-04-19T00:00:00"/>
    <x v="6"/>
    <x v="271"/>
    <n v="3.5699999330000001"/>
    <n v="3.5699999330000001"/>
    <n v="0"/>
    <n v="5.0000001000000002E-2"/>
    <n v="0.36000001399999998"/>
    <n v="3.1600000860000002"/>
    <n v="0"/>
    <n v="1"/>
    <n v="9"/>
    <n v="248"/>
    <n v="1182"/>
    <x v="249"/>
    <n v="1440"/>
    <n v="6.6098869339011295E-4"/>
    <n v="3.7506944444444446"/>
  </r>
  <r>
    <n v="4558609924"/>
    <d v="2016-04-20T00:00:00"/>
    <x v="0"/>
    <x v="272"/>
    <n v="3.170000076"/>
    <n v="3.170000076"/>
    <n v="0"/>
    <n v="0"/>
    <n v="0"/>
    <n v="3.170000076"/>
    <n v="0"/>
    <n v="0"/>
    <n v="0"/>
    <n v="222"/>
    <n v="1218"/>
    <x v="11"/>
    <n v="1440"/>
    <n v="6.6000417988757029E-4"/>
    <n v="3.3354166666666667"/>
  </r>
  <r>
    <n v="4558609924"/>
    <d v="2016-04-21T00:00:00"/>
    <x v="1"/>
    <x v="273"/>
    <n v="9.0799999239999991"/>
    <n v="9.0799999239999991"/>
    <n v="0"/>
    <n v="0.41999998700000002"/>
    <n v="0.97000002900000004"/>
    <n v="7.6999998090000004"/>
    <n v="0"/>
    <n v="6"/>
    <n v="21"/>
    <n v="432"/>
    <n v="844"/>
    <x v="250"/>
    <n v="1303"/>
    <n v="6.6069998719348023E-4"/>
    <n v="10.547198772064467"/>
  </r>
  <r>
    <n v="4558609924"/>
    <d v="2016-04-22T00:00:00"/>
    <x v="2"/>
    <x v="274"/>
    <n v="6.3499999049999998"/>
    <n v="6.3499999049999998"/>
    <n v="0"/>
    <n v="1.3700000050000001"/>
    <n v="1.5"/>
    <n v="3.4700000289999999"/>
    <n v="0"/>
    <n v="20"/>
    <n v="25"/>
    <n v="273"/>
    <n v="1122"/>
    <x v="154"/>
    <n v="1440"/>
    <n v="6.6138942870534322E-4"/>
    <n v="6.6673611111111102"/>
  </r>
  <r>
    <n v="4558609924"/>
    <d v="2016-04-23T00:00:00"/>
    <x v="3"/>
    <x v="275"/>
    <n v="4.5500001909999996"/>
    <n v="4.5500001909999996"/>
    <n v="0"/>
    <n v="0.34000000400000002"/>
    <n v="0.20000000300000001"/>
    <n v="4.0100002290000001"/>
    <n v="0"/>
    <n v="5"/>
    <n v="5"/>
    <n v="308"/>
    <n v="1122"/>
    <x v="251"/>
    <n v="1440"/>
    <n v="6.603773862119013E-4"/>
    <n v="4.7847222222222214"/>
  </r>
  <r>
    <n v="4558609924"/>
    <d v="2016-04-24T00:00:00"/>
    <x v="4"/>
    <x v="276"/>
    <n v="5.6599998469999999"/>
    <n v="5.6599998469999999"/>
    <n v="0"/>
    <n v="0"/>
    <n v="0"/>
    <n v="5.6500000950000002"/>
    <n v="0"/>
    <n v="0"/>
    <n v="0"/>
    <n v="395"/>
    <n v="1045"/>
    <x v="252"/>
    <n v="1440"/>
    <n v="6.6098328237767135E-4"/>
    <n v="5.9465277777777779"/>
  </r>
  <r>
    <n v="4558609924"/>
    <d v="2016-04-25T00:00:00"/>
    <x v="5"/>
    <x v="277"/>
    <n v="5.3499999049999998"/>
    <n v="5.3499999049999998"/>
    <n v="0"/>
    <n v="0.58999997400000004"/>
    <n v="0.25"/>
    <n v="4.5100002290000001"/>
    <n v="0"/>
    <n v="18"/>
    <n v="10"/>
    <n v="340"/>
    <n v="993"/>
    <x v="253"/>
    <n v="1361"/>
    <n v="6.6090177949351453E-4"/>
    <n v="5.9478324761204995"/>
  </r>
  <r>
    <n v="4558609924"/>
    <d v="2016-04-26T00:00:00"/>
    <x v="6"/>
    <x v="278"/>
    <n v="6.0500001909999996"/>
    <n v="6.0500001909999996"/>
    <n v="0"/>
    <n v="0.43000000700000002"/>
    <n v="2.0299999710000001"/>
    <n v="3.5899999139999998"/>
    <n v="0"/>
    <n v="12"/>
    <n v="41"/>
    <n v="283"/>
    <n v="1062"/>
    <x v="254"/>
    <n v="1398"/>
    <n v="6.6134676333624832E-4"/>
    <n v="6.5436337625178824"/>
  </r>
  <r>
    <n v="4558609924"/>
    <d v="2016-04-27T00:00:00"/>
    <x v="0"/>
    <x v="279"/>
    <n v="6.3200001720000003"/>
    <n v="6.3200001720000003"/>
    <n v="0"/>
    <n v="1.960000038"/>
    <n v="0.88999998599999997"/>
    <n v="3.460000038"/>
    <n v="0"/>
    <n v="27"/>
    <n v="14"/>
    <n v="312"/>
    <n v="1087"/>
    <x v="255"/>
    <n v="1440"/>
    <n v="6.6129540357852889E-4"/>
    <n v="6.6368055555555552"/>
  </r>
  <r>
    <n v="4558609924"/>
    <d v="2016-04-28T00:00:00"/>
    <x v="1"/>
    <x v="280"/>
    <n v="6.25"/>
    <n v="6.25"/>
    <n v="0"/>
    <n v="0.02"/>
    <n v="0.27000001099999998"/>
    <n v="5.9499998090000004"/>
    <n v="0"/>
    <n v="1"/>
    <n v="11"/>
    <n v="367"/>
    <n v="985"/>
    <x v="256"/>
    <n v="1364"/>
    <n v="6.613056819384192E-4"/>
    <n v="6.9288856304985345"/>
  </r>
  <r>
    <n v="4558609924"/>
    <d v="2016-04-29T00:00:00"/>
    <x v="2"/>
    <x v="281"/>
    <n v="5.1799998279999997"/>
    <n v="5.1799998279999997"/>
    <n v="0"/>
    <n v="1.019999981"/>
    <n v="1.8500000240000001"/>
    <n v="2.3099999430000002"/>
    <n v="0"/>
    <n v="15"/>
    <n v="29"/>
    <n v="197"/>
    <n v="1096"/>
    <x v="257"/>
    <n v="1337"/>
    <n v="6.6130471441337929E-4"/>
    <n v="5.8586387434554972"/>
  </r>
  <r>
    <n v="4558609924"/>
    <d v="2016-04-30T00:00:00"/>
    <x v="3"/>
    <x v="282"/>
    <n v="6.8200001720000003"/>
    <n v="6.8200001720000003"/>
    <n v="0"/>
    <n v="0.469999999"/>
    <n v="1.8899999860000001"/>
    <n v="4.4600000380000004"/>
    <n v="0"/>
    <n v="7"/>
    <n v="29"/>
    <n v="293"/>
    <n v="1111"/>
    <x v="258"/>
    <n v="1440"/>
    <n v="6.6091677216784572E-4"/>
    <n v="7.1659722222222229"/>
  </r>
  <r>
    <n v="4702921684"/>
    <d v="2016-04-13T00:00:00"/>
    <x v="0"/>
    <x v="283"/>
    <n v="5.579999924"/>
    <n v="5.579999924"/>
    <n v="0"/>
    <n v="0"/>
    <n v="0"/>
    <n v="5.579999924"/>
    <n v="0"/>
    <n v="0"/>
    <n v="0"/>
    <n v="258"/>
    <n v="777"/>
    <x v="259"/>
    <n v="1035"/>
    <n v="8.1140030885560569E-4"/>
    <n v="6.6444444444444439"/>
  </r>
  <r>
    <n v="4702921684"/>
    <d v="2016-04-14T00:00:00"/>
    <x v="1"/>
    <x v="284"/>
    <n v="6.3699998860000004"/>
    <n v="6.3699998860000004"/>
    <n v="0"/>
    <n v="0"/>
    <n v="0"/>
    <n v="6.3699998860000004"/>
    <n v="0"/>
    <n v="0"/>
    <n v="0"/>
    <n v="271"/>
    <n v="772"/>
    <x v="260"/>
    <n v="1043"/>
    <n v="8.1043255547073802E-4"/>
    <n v="7.5359539789069983"/>
  </r>
  <r>
    <n v="4702921684"/>
    <d v="2016-04-15T00:00:00"/>
    <x v="2"/>
    <x v="285"/>
    <n v="5.2800002099999999"/>
    <n v="5.2800002099999999"/>
    <n v="0"/>
    <n v="7.0000000000000007E-2"/>
    <n v="0.41999998700000002"/>
    <n v="4.7899999619999996"/>
    <n v="0"/>
    <n v="1"/>
    <n v="8"/>
    <n v="256"/>
    <n v="944"/>
    <x v="261"/>
    <n v="1209"/>
    <n v="8.1155859360590226E-4"/>
    <n v="5.3813068651778329"/>
  </r>
  <r>
    <n v="4702921684"/>
    <d v="2016-04-16T00:00:00"/>
    <x v="3"/>
    <x v="286"/>
    <n v="9.0299997330000004"/>
    <n v="9.0299997330000004"/>
    <n v="0"/>
    <n v="0.23999999499999999"/>
    <n v="1.25"/>
    <n v="7.5399999619999996"/>
    <n v="0"/>
    <n v="3"/>
    <n v="24"/>
    <n v="335"/>
    <n v="556"/>
    <x v="262"/>
    <n v="918"/>
    <n v="8.1059243563734299E-4"/>
    <n v="12.13507625272331"/>
  </r>
  <r>
    <n v="4702921684"/>
    <d v="2016-04-17T00:00:00"/>
    <x v="4"/>
    <x v="287"/>
    <n v="10.289999959999999"/>
    <n v="10.289999959999999"/>
    <n v="0"/>
    <n v="0.959999979"/>
    <n v="3.460000038"/>
    <n v="5.8800001139999996"/>
    <n v="0"/>
    <n v="12"/>
    <n v="66"/>
    <n v="302"/>
    <n v="437"/>
    <x v="263"/>
    <n v="817"/>
    <n v="8.1074692404664356E-4"/>
    <n v="15.534883720930232"/>
  </r>
  <r>
    <n v="4702921684"/>
    <d v="2016-04-18T00:00:00"/>
    <x v="5"/>
    <x v="288"/>
    <n v="7.3800001139999996"/>
    <n v="7.3800001139999996"/>
    <n v="0"/>
    <n v="1.8200000519999999"/>
    <n v="1.4900000099999999"/>
    <n v="4.0700001720000003"/>
    <n v="0"/>
    <n v="22"/>
    <n v="30"/>
    <n v="191"/>
    <n v="890"/>
    <x v="264"/>
    <n v="1133"/>
    <n v="8.105436698517298E-4"/>
    <n v="8.0361871138570162"/>
  </r>
  <r>
    <n v="4702921684"/>
    <d v="2016-04-19T00:00:00"/>
    <x v="6"/>
    <x v="289"/>
    <n v="5.4400000569999998"/>
    <n v="5.4400000569999998"/>
    <n v="0"/>
    <n v="0.87999999500000003"/>
    <n v="0.37000000500000002"/>
    <n v="4.1900000569999998"/>
    <n v="0"/>
    <n v="10"/>
    <n v="8"/>
    <n v="179"/>
    <n v="757"/>
    <x v="265"/>
    <n v="954"/>
    <n v="8.1097198225998804E-4"/>
    <n v="7.0314465408805029"/>
  </r>
  <r>
    <n v="4702921684"/>
    <d v="2016-04-20T00:00:00"/>
    <x v="0"/>
    <x v="290"/>
    <n v="7.1300001139999996"/>
    <n v="7.1300001139999996"/>
    <n v="0"/>
    <n v="0.15999999600000001"/>
    <n v="1.230000019"/>
    <n v="5.7300000190000002"/>
    <n v="0"/>
    <n v="2"/>
    <n v="29"/>
    <n v="260"/>
    <n v="717"/>
    <x v="266"/>
    <n v="1008"/>
    <n v="8.1087229773683608E-4"/>
    <n v="8.7232142857142865"/>
  </r>
  <r>
    <n v="4702921684"/>
    <d v="2016-04-21T00:00:00"/>
    <x v="1"/>
    <x v="291"/>
    <n v="5.3000001909999996"/>
    <n v="5.3000001909999996"/>
    <n v="0"/>
    <n v="0.310000002"/>
    <n v="2.0499999519999998"/>
    <n v="2.9400000569999998"/>
    <n v="0"/>
    <n v="4"/>
    <n v="41"/>
    <n v="144"/>
    <n v="901"/>
    <x v="267"/>
    <n v="1090"/>
    <n v="8.1163862036753441E-4"/>
    <n v="5.9908256880733939"/>
  </r>
  <r>
    <n v="4702921684"/>
    <d v="2016-04-22T00:00:00"/>
    <x v="2"/>
    <x v="292"/>
    <n v="1.3500000240000001"/>
    <n v="1.3500000240000001"/>
    <n v="0"/>
    <n v="0"/>
    <n v="0"/>
    <n v="1.3500000240000001"/>
    <n v="0"/>
    <n v="0"/>
    <n v="0"/>
    <n v="72"/>
    <n v="1341"/>
    <x v="155"/>
    <n v="1413"/>
    <n v="8.1129809134615385E-4"/>
    <n v="1.1776362349610758"/>
  </r>
  <r>
    <n v="4702921684"/>
    <d v="2016-04-23T00:00:00"/>
    <x v="3"/>
    <x v="293"/>
    <n v="12.27000046"/>
    <n v="12.27000046"/>
    <n v="0"/>
    <n v="0.75999998999999996"/>
    <n v="3.2400000100000002"/>
    <n v="8.2700004580000002"/>
    <n v="0"/>
    <n v="9"/>
    <n v="66"/>
    <n v="408"/>
    <n v="469"/>
    <x v="268"/>
    <n v="952"/>
    <n v="8.1118606769800343E-4"/>
    <n v="15.888655462184875"/>
  </r>
  <r>
    <n v="4702921684"/>
    <d v="2016-04-24T00:00:00"/>
    <x v="4"/>
    <x v="294"/>
    <n v="12.22000027"/>
    <n v="12.22000027"/>
    <n v="0"/>
    <n v="1.2000000479999999"/>
    <n v="5.1199998860000004"/>
    <n v="5.8800001139999996"/>
    <n v="0"/>
    <n v="15"/>
    <n v="95"/>
    <n v="281"/>
    <n v="542"/>
    <x v="269"/>
    <n v="933"/>
    <n v="8.1196015083056475E-4"/>
    <n v="16.130760986066452"/>
  </r>
  <r>
    <n v="4702921684"/>
    <d v="2016-04-25T00:00:00"/>
    <x v="5"/>
    <x v="295"/>
    <n v="7.4299998279999997"/>
    <n v="7.4299998279999997"/>
    <n v="0"/>
    <n v="0.49000000999999999"/>
    <n v="0.81999999300000004"/>
    <n v="6.1100001339999999"/>
    <n v="0"/>
    <n v="6"/>
    <n v="15"/>
    <n v="270"/>
    <n v="730"/>
    <x v="270"/>
    <n v="1021"/>
    <n v="8.1051596247409179E-4"/>
    <n v="8.9784524975514213"/>
  </r>
  <r>
    <n v="4702921684"/>
    <d v="2016-04-26T00:00:00"/>
    <x v="6"/>
    <x v="296"/>
    <n v="4.9499998090000004"/>
    <n v="4.9499998090000004"/>
    <n v="0"/>
    <n v="7.0000000000000007E-2"/>
    <n v="0.34999999399999998"/>
    <n v="4.5399999619999996"/>
    <n v="0"/>
    <n v="1"/>
    <n v="8"/>
    <n v="216"/>
    <n v="765"/>
    <x v="271"/>
    <n v="990"/>
    <n v="8.1041254240340544E-4"/>
    <n v="6.1696969696969699"/>
  </r>
  <r>
    <n v="4702921684"/>
    <d v="2016-04-27T00:00:00"/>
    <x v="0"/>
    <x v="297"/>
    <n v="5.7199997900000001"/>
    <n v="5.7199997900000001"/>
    <n v="0"/>
    <n v="9.0000003999999995E-2"/>
    <n v="0.80000001200000004"/>
    <n v="4.7800002099999999"/>
    <n v="0"/>
    <n v="1"/>
    <n v="16"/>
    <n v="238"/>
    <n v="733"/>
    <x v="272"/>
    <n v="988"/>
    <n v="8.1169288917269764E-4"/>
    <n v="7.1325910931174086"/>
  </r>
  <r>
    <n v="4702921684"/>
    <d v="2016-04-28T00:00:00"/>
    <x v="1"/>
    <x v="298"/>
    <n v="7.3200001720000003"/>
    <n v="7.3200001720000003"/>
    <n v="0"/>
    <n v="1.1299999949999999"/>
    <n v="0.41999998700000002"/>
    <n v="5.7699999809999998"/>
    <n v="0"/>
    <n v="14"/>
    <n v="9"/>
    <n v="232"/>
    <n v="738"/>
    <x v="273"/>
    <n v="993"/>
    <n v="8.1126013210683812E-4"/>
    <n v="9.0866062437059423"/>
  </r>
  <r>
    <n v="4702921684"/>
    <d v="2016-04-29T00:00:00"/>
    <x v="2"/>
    <x v="299"/>
    <n v="8.0500001910000005"/>
    <n v="8.0500001910000005"/>
    <n v="0"/>
    <n v="1.059999943"/>
    <n v="0.920000017"/>
    <n v="6.0700001720000003"/>
    <n v="0"/>
    <n v="12"/>
    <n v="19"/>
    <n v="267"/>
    <n v="692"/>
    <x v="274"/>
    <n v="990"/>
    <n v="8.1067474229607253E-4"/>
    <n v="10.030303030303031"/>
  </r>
  <r>
    <n v="4702921684"/>
    <d v="2016-04-30T00:00:00"/>
    <x v="3"/>
    <x v="300"/>
    <n v="8.2299995419999998"/>
    <n v="8.2299995419999998"/>
    <n v="0"/>
    <n v="0.31999999299999998"/>
    <n v="2.0299999710000001"/>
    <n v="5.8800001139999996"/>
    <n v="0"/>
    <n v="4"/>
    <n v="36"/>
    <n v="263"/>
    <n v="728"/>
    <x v="275"/>
    <n v="1031"/>
    <n v="8.1131698955047322E-4"/>
    <n v="9.8389912706110572"/>
  </r>
  <r>
    <n v="5553957443"/>
    <d v="2016-04-13T00:00:00"/>
    <x v="0"/>
    <x v="301"/>
    <n v="3.1600000860000002"/>
    <n v="3.1600000860000002"/>
    <n v="0"/>
    <n v="0"/>
    <n v="0"/>
    <n v="3.1600000860000002"/>
    <n v="0"/>
    <n v="0"/>
    <n v="0"/>
    <n v="226"/>
    <n v="647"/>
    <x v="276"/>
    <n v="873"/>
    <n v="6.5397352773178814E-4"/>
    <n v="5.5349369988545245"/>
  </r>
  <r>
    <n v="5553957443"/>
    <d v="2016-04-14T00:00:00"/>
    <x v="1"/>
    <x v="302"/>
    <n v="11.119999890000001"/>
    <n v="11.119999890000001"/>
    <n v="0"/>
    <n v="4"/>
    <n v="2.4500000480000002"/>
    <n v="4.670000076"/>
    <n v="0"/>
    <n v="61"/>
    <n v="41"/>
    <n v="256"/>
    <n v="693"/>
    <x v="77"/>
    <n v="1051"/>
    <n v="6.5327222946774764E-4"/>
    <n v="16.196003805899146"/>
  </r>
  <r>
    <n v="5553957443"/>
    <d v="2016-04-15T00:00:00"/>
    <x v="2"/>
    <x v="303"/>
    <n v="10.85999966"/>
    <n v="10.85999966"/>
    <n v="0"/>
    <n v="4.1599998469999999"/>
    <n v="1.980000019"/>
    <n v="4.7100000380000004"/>
    <n v="0"/>
    <n v="58"/>
    <n v="38"/>
    <n v="239"/>
    <n v="689"/>
    <x v="277"/>
    <n v="1024"/>
    <n v="6.5595552428122732E-4"/>
    <n v="16.16796875"/>
  </r>
  <r>
    <n v="5553957443"/>
    <d v="2016-04-16T00:00:00"/>
    <x v="3"/>
    <x v="304"/>
    <n v="3.7699999809999998"/>
    <n v="3.7699999809999998"/>
    <n v="0"/>
    <n v="0"/>
    <n v="0"/>
    <n v="3.7699999809999998"/>
    <n v="0"/>
    <n v="0"/>
    <n v="0"/>
    <n v="288"/>
    <n v="521"/>
    <x v="278"/>
    <n v="809"/>
    <n v="6.5326632836596777E-4"/>
    <n v="7.1334981458590851"/>
  </r>
  <r>
    <n v="5553957443"/>
    <d v="2016-04-17T00:00:00"/>
    <x v="4"/>
    <x v="305"/>
    <n v="0.43000000700000002"/>
    <n v="0.43000000700000002"/>
    <n v="0"/>
    <n v="0"/>
    <n v="0"/>
    <n v="0.43000000700000002"/>
    <n v="0"/>
    <n v="0"/>
    <n v="0"/>
    <n v="46"/>
    <n v="943"/>
    <x v="180"/>
    <n v="989"/>
    <n v="6.5648856030534357E-4"/>
    <n v="0.66228513650151666"/>
  </r>
  <r>
    <n v="5553957443"/>
    <d v="2016-04-18T00:00:00"/>
    <x v="5"/>
    <x v="306"/>
    <n v="2.4300000669999999"/>
    <n v="2.4300000669999999"/>
    <n v="0"/>
    <n v="0"/>
    <n v="0"/>
    <n v="2.4300000669999999"/>
    <n v="0"/>
    <n v="0"/>
    <n v="0"/>
    <n v="206"/>
    <n v="622"/>
    <x v="279"/>
    <n v="828"/>
    <n v="6.5199894472766295E-4"/>
    <n v="4.5012077294685993"/>
  </r>
  <r>
    <n v="5553957443"/>
    <d v="2016-04-19T00:00:00"/>
    <x v="6"/>
    <x v="307"/>
    <n v="10.10999966"/>
    <n v="10.10999966"/>
    <n v="0"/>
    <n v="4.2800002099999999"/>
    <n v="1.6599999670000001"/>
    <n v="4.1799998279999997"/>
    <n v="0"/>
    <n v="69"/>
    <n v="28"/>
    <n v="249"/>
    <n v="756"/>
    <x v="280"/>
    <n v="1102"/>
    <n v="6.5301638418808941E-4"/>
    <n v="14.049001814882033"/>
  </r>
  <r>
    <n v="5553957443"/>
    <d v="2016-04-20T00:00:00"/>
    <x v="0"/>
    <x v="308"/>
    <n v="1.769999981"/>
    <n v="1.769999981"/>
    <n v="0"/>
    <n v="0"/>
    <n v="0"/>
    <n v="1.769999981"/>
    <n v="0"/>
    <n v="0"/>
    <n v="0"/>
    <n v="148"/>
    <n v="598"/>
    <x v="181"/>
    <n v="746"/>
    <n v="6.5241429450792481E-4"/>
    <n v="3.6367292225201076"/>
  </r>
  <r>
    <n v="5553957443"/>
    <d v="2016-04-21T00:00:00"/>
    <x v="1"/>
    <x v="309"/>
    <n v="8.0600004199999997"/>
    <n v="8.0600004199999997"/>
    <n v="0"/>
    <n v="2.9500000480000002"/>
    <n v="2.1600000860000002"/>
    <n v="2.960000038"/>
    <n v="0"/>
    <n v="47"/>
    <n v="42"/>
    <n v="177"/>
    <n v="801"/>
    <x v="281"/>
    <n v="1067"/>
    <n v="6.5284306010043739E-4"/>
    <n v="11.570759137769446"/>
  </r>
  <r>
    <n v="5553957443"/>
    <d v="2016-04-22T00:00:00"/>
    <x v="2"/>
    <x v="310"/>
    <n v="7.6300001139999996"/>
    <n v="7.6300001139999996"/>
    <n v="0"/>
    <n v="1.3799999949999999"/>
    <n v="0.62999999500000003"/>
    <n v="5.5999999049999998"/>
    <n v="0"/>
    <n v="25"/>
    <n v="16"/>
    <n v="270"/>
    <n v="781"/>
    <x v="258"/>
    <n v="1092"/>
    <n v="6.5314159510357816E-4"/>
    <n v="10.697802197802197"/>
  </r>
  <r>
    <n v="5553957443"/>
    <d v="2016-04-23T00:00:00"/>
    <x v="3"/>
    <x v="311"/>
    <n v="2.6900000569999998"/>
    <n v="2.6900000569999998"/>
    <n v="0"/>
    <n v="0"/>
    <n v="0"/>
    <n v="2.6800000669999999"/>
    <n v="0"/>
    <n v="0"/>
    <n v="0"/>
    <n v="272"/>
    <n v="443"/>
    <x v="1"/>
    <n v="715"/>
    <n v="6.5418289323929959E-4"/>
    <n v="5.7510489510489506"/>
  </r>
  <r>
    <n v="5553957443"/>
    <d v="2016-04-24T00:00:00"/>
    <x v="4"/>
    <x v="312"/>
    <n v="1.1799999480000001"/>
    <n v="1.1799999480000001"/>
    <n v="0"/>
    <n v="0"/>
    <n v="0"/>
    <n v="1.1799999480000001"/>
    <n v="0"/>
    <n v="0"/>
    <n v="0"/>
    <n v="104"/>
    <n v="582"/>
    <x v="282"/>
    <n v="686"/>
    <n v="6.5301601992252356E-4"/>
    <n v="2.6341107871720117"/>
  </r>
  <r>
    <n v="5553957443"/>
    <d v="2016-04-25T00:00:00"/>
    <x v="5"/>
    <x v="313"/>
    <n v="7.1900000569999998"/>
    <n v="7.1900000569999998"/>
    <n v="0"/>
    <n v="2.9300000669999999"/>
    <n v="0.56999999300000004"/>
    <n v="3.6900000569999998"/>
    <n v="0"/>
    <n v="51"/>
    <n v="11"/>
    <n v="201"/>
    <n v="732"/>
    <x v="283"/>
    <n v="995"/>
    <n v="6.5686095898044941E-4"/>
    <n v="11.001005025125631"/>
  </r>
  <r>
    <n v="5553957443"/>
    <d v="2016-04-26T00:00:00"/>
    <x v="6"/>
    <x v="314"/>
    <n v="7.7600002290000001"/>
    <n v="7.7600002290000001"/>
    <n v="0"/>
    <n v="2.369999886"/>
    <n v="0.93000000699999996"/>
    <n v="4.4600000380000004"/>
    <n v="0"/>
    <n v="40"/>
    <n v="18"/>
    <n v="238"/>
    <n v="750"/>
    <x v="75"/>
    <n v="1046"/>
    <n v="6.5286894068652197E-4"/>
    <n v="11.363288718929255"/>
  </r>
  <r>
    <n v="5553957443"/>
    <d v="2016-04-27T00:00:00"/>
    <x v="0"/>
    <x v="315"/>
    <n v="6.8800001139999996"/>
    <n v="6.8800001139999996"/>
    <n v="0"/>
    <n v="1.1399999860000001"/>
    <n v="1"/>
    <n v="4.7399997709999999"/>
    <n v="0"/>
    <n v="16"/>
    <n v="16"/>
    <n v="206"/>
    <n v="745"/>
    <x v="121"/>
    <n v="983"/>
    <n v="6.528753192256595E-4"/>
    <n v="10.720244150559511"/>
  </r>
  <r>
    <n v="5553957443"/>
    <d v="2016-04-28T00:00:00"/>
    <x v="1"/>
    <x v="316"/>
    <n v="7.6300001139999996"/>
    <n v="7.6300001139999996"/>
    <n v="0"/>
    <n v="3.710000038"/>
    <n v="0.75"/>
    <n v="3.170000076"/>
    <n v="0"/>
    <n v="49"/>
    <n v="13"/>
    <n v="165"/>
    <n v="727"/>
    <x v="284"/>
    <n v="954"/>
    <n v="6.6970948073378383E-4"/>
    <n v="11.942348008385745"/>
  </r>
  <r>
    <n v="5553957443"/>
    <d v="2016-04-29T00:00:00"/>
    <x v="2"/>
    <x v="9"/>
    <n v="8.3299999239999991"/>
    <n v="8.3299999239999991"/>
    <n v="0"/>
    <n v="2.789999962"/>
    <n v="0.63999998599999997"/>
    <n v="4.9099998469999999"/>
    <n v="0"/>
    <n v="46"/>
    <n v="15"/>
    <n v="270"/>
    <n v="709"/>
    <x v="285"/>
    <n v="1040"/>
    <n v="6.526167286117204E-4"/>
    <n v="12.273076923076923"/>
  </r>
  <r>
    <n v="5553957443"/>
    <d v="2016-04-30T00:00:00"/>
    <x v="3"/>
    <x v="317"/>
    <n v="0.77999997099999996"/>
    <n v="0.77999997099999996"/>
    <n v="0"/>
    <n v="0"/>
    <n v="0"/>
    <n v="0.77999997099999996"/>
    <n v="0"/>
    <n v="0"/>
    <n v="0"/>
    <n v="84"/>
    <n v="506"/>
    <x v="21"/>
    <n v="590"/>
    <n v="6.4891844509151406E-4"/>
    <n v="2.0372881355932204"/>
  </r>
  <r>
    <n v="5577150313"/>
    <d v="2016-04-13T00:00:00"/>
    <x v="0"/>
    <x v="318"/>
    <n v="3.789999962"/>
    <n v="3.789999962"/>
    <n v="0"/>
    <n v="0.31999999299999998"/>
    <n v="0.219999999"/>
    <n v="3.25"/>
    <n v="0"/>
    <n v="15"/>
    <n v="11"/>
    <n v="144"/>
    <n v="776"/>
    <x v="286"/>
    <n v="946"/>
    <n v="7.4650383336616116E-4"/>
    <n v="5.3668076109936571"/>
  </r>
  <r>
    <n v="5577150313"/>
    <d v="2016-04-14T00:00:00"/>
    <x v="1"/>
    <x v="319"/>
    <n v="6.420000076"/>
    <n v="6.420000076"/>
    <n v="0"/>
    <n v="3.329999924"/>
    <n v="0.310000002"/>
    <n v="2.7799999710000001"/>
    <n v="0"/>
    <n v="118"/>
    <n v="30"/>
    <n v="176"/>
    <n v="662"/>
    <x v="287"/>
    <n v="986"/>
    <n v="7.4685901302931591E-4"/>
    <n v="8.7180527383367146"/>
  </r>
  <r>
    <n v="5577150313"/>
    <d v="2016-04-15T00:00:00"/>
    <x v="2"/>
    <x v="320"/>
    <n v="9.0799999239999991"/>
    <n v="9.0799999239999991"/>
    <n v="0"/>
    <n v="3.920000076"/>
    <n v="1.6000000240000001"/>
    <n v="3.5599999430000002"/>
    <n v="0"/>
    <n v="115"/>
    <n v="54"/>
    <n v="199"/>
    <n v="695"/>
    <x v="288"/>
    <n v="1063"/>
    <n v="7.5122031306362204E-4"/>
    <n v="11.370649106302915"/>
  </r>
  <r>
    <n v="5577150313"/>
    <d v="2016-04-16T00:00:00"/>
    <x v="3"/>
    <x v="321"/>
    <n v="10.65999985"/>
    <n v="10.65999985"/>
    <n v="0"/>
    <n v="6.6399998660000001"/>
    <n v="1.2799999710000001"/>
    <n v="2.7300000190000002"/>
    <n v="0"/>
    <n v="184"/>
    <n v="56"/>
    <n v="158"/>
    <n v="472"/>
    <x v="289"/>
    <n v="870"/>
    <n v="7.4707406615740412E-4"/>
    <n v="16.401149425287358"/>
  </r>
  <r>
    <n v="5577150313"/>
    <d v="2016-04-17T00:00:00"/>
    <x v="4"/>
    <x v="322"/>
    <n v="9.1400003430000005"/>
    <n v="9.1400003430000005"/>
    <n v="0"/>
    <n v="5.9800000190000002"/>
    <n v="0.829999983"/>
    <n v="2.3199999330000001"/>
    <n v="0"/>
    <n v="200"/>
    <n v="37"/>
    <n v="159"/>
    <n v="525"/>
    <x v="290"/>
    <n v="921"/>
    <n v="7.4728152587687029E-4"/>
    <n v="13.280130293159608"/>
  </r>
  <r>
    <n v="5577150313"/>
    <d v="2016-04-18T00:00:00"/>
    <x v="5"/>
    <x v="323"/>
    <n v="7.3899998660000001"/>
    <n v="7.3899998660000001"/>
    <n v="0"/>
    <n v="4.8600001339999999"/>
    <n v="0.72000002900000004"/>
    <n v="1.8200000519999999"/>
    <n v="0"/>
    <n v="114"/>
    <n v="32"/>
    <n v="130"/>
    <n v="623"/>
    <x v="291"/>
    <n v="899"/>
    <n v="7.4699280966339843E-4"/>
    <n v="11.004449388209119"/>
  </r>
  <r>
    <n v="5577150313"/>
    <d v="2016-04-19T00:00:00"/>
    <x v="6"/>
    <x v="324"/>
    <n v="9.4200000760000009"/>
    <n v="9.4200000760000009"/>
    <n v="0"/>
    <n v="7.0199999809999998"/>
    <n v="0.63999998599999997"/>
    <n v="1.7599999900000001"/>
    <n v="0"/>
    <n v="108"/>
    <n v="23"/>
    <n v="111"/>
    <n v="733"/>
    <x v="292"/>
    <n v="975"/>
    <n v="7.4916494957849534E-4"/>
    <n v="12.896410256410256"/>
  </r>
  <r>
    <n v="5577150313"/>
    <d v="2016-04-20T00:00:00"/>
    <x v="0"/>
    <x v="325"/>
    <n v="6.2199997900000001"/>
    <n v="6.2199997900000001"/>
    <n v="0"/>
    <n v="4.1199998860000004"/>
    <n v="0.34000000400000002"/>
    <n v="1.7599999900000001"/>
    <n v="0"/>
    <n v="87"/>
    <n v="16"/>
    <n v="113"/>
    <n v="773"/>
    <x v="293"/>
    <n v="989"/>
    <n v="7.4669865426170467E-4"/>
    <n v="8.4226491405460067"/>
  </r>
  <r>
    <n v="5577150313"/>
    <d v="2016-04-21T00:00:00"/>
    <x v="1"/>
    <x v="326"/>
    <n v="8.0900001530000001"/>
    <n v="8.0900001530000001"/>
    <n v="0"/>
    <n v="3.6500000950000002"/>
    <n v="1.6599999670000001"/>
    <n v="2.7799999710000001"/>
    <n v="0"/>
    <n v="110"/>
    <n v="74"/>
    <n v="175"/>
    <n v="670"/>
    <x v="294"/>
    <n v="1029"/>
    <n v="7.4699909076638967E-4"/>
    <n v="10.524781341107872"/>
  </r>
  <r>
    <n v="5577150313"/>
    <d v="2016-04-22T00:00:00"/>
    <x v="2"/>
    <x v="327"/>
    <n v="6.8499999049999998"/>
    <n v="6.8499999049999998"/>
    <n v="0"/>
    <n v="2.420000076"/>
    <n v="0.790000021"/>
    <n v="3.2999999519999998"/>
    <n v="0"/>
    <n v="62"/>
    <n v="30"/>
    <n v="200"/>
    <n v="823"/>
    <x v="295"/>
    <n v="1115"/>
    <n v="7.4683819286960309E-4"/>
    <n v="8.2260089686098663"/>
  </r>
  <r>
    <n v="5577150313"/>
    <d v="2016-04-23T00:00:00"/>
    <x v="3"/>
    <x v="328"/>
    <n v="5.7100000380000004"/>
    <n v="5.7100000380000004"/>
    <n v="0"/>
    <n v="1.210000038"/>
    <n v="0.36000001399999998"/>
    <n v="4.1399998660000001"/>
    <n v="0"/>
    <n v="24"/>
    <n v="24"/>
    <n v="223"/>
    <n v="627"/>
    <x v="296"/>
    <n v="898"/>
    <n v="7.475779049489396E-4"/>
    <n v="8.5055679287305122"/>
  </r>
  <r>
    <n v="5577150313"/>
    <d v="2016-04-24T00:00:00"/>
    <x v="4"/>
    <x v="329"/>
    <n v="11.77999973"/>
    <n v="11.77999973"/>
    <n v="0"/>
    <n v="7.6500000950000002"/>
    <n v="2.1500000950000002"/>
    <n v="1.980000019"/>
    <n v="0"/>
    <n v="210"/>
    <n v="65"/>
    <n v="141"/>
    <n v="425"/>
    <x v="297"/>
    <n v="841"/>
    <n v="7.4727224879472213E-4"/>
    <n v="18.744351961950063"/>
  </r>
  <r>
    <n v="5577150313"/>
    <d v="2016-04-25T00:00:00"/>
    <x v="5"/>
    <x v="330"/>
    <n v="4.7800002099999999"/>
    <n v="4.7800002099999999"/>
    <n v="0"/>
    <n v="1.3500000240000001"/>
    <n v="0.670000017"/>
    <n v="2.7599999899999998"/>
    <n v="0"/>
    <n v="61"/>
    <n v="38"/>
    <n v="214"/>
    <n v="743"/>
    <x v="298"/>
    <n v="1056"/>
    <n v="7.4769282183638356E-4"/>
    <n v="6.0539772727272725"/>
  </r>
  <r>
    <n v="5577150313"/>
    <d v="2016-04-26T00:00:00"/>
    <x v="6"/>
    <x v="331"/>
    <n v="3.9800000190000002"/>
    <n v="3.9800000190000002"/>
    <n v="0"/>
    <n v="0.85000002399999997"/>
    <n v="0.64999997600000003"/>
    <n v="2.4700000289999999"/>
    <n v="0"/>
    <n v="38"/>
    <n v="32"/>
    <n v="181"/>
    <n v="759"/>
    <x v="299"/>
    <n v="1010"/>
    <n v="7.4741784394366203E-4"/>
    <n v="5.2722772277227721"/>
  </r>
  <r>
    <n v="5577150313"/>
    <d v="2016-04-27T00:00:00"/>
    <x v="0"/>
    <x v="332"/>
    <n v="5.1399998660000001"/>
    <n v="5.1399998660000001"/>
    <n v="0"/>
    <n v="1.809999943"/>
    <n v="0.40000000600000002"/>
    <n v="2.9300000669999999"/>
    <n v="0"/>
    <n v="63"/>
    <n v="16"/>
    <n v="190"/>
    <n v="773"/>
    <x v="300"/>
    <n v="1042"/>
    <n v="7.5532694577516539E-4"/>
    <n v="6.5307101727447217"/>
  </r>
  <r>
    <n v="5577150313"/>
    <d v="2016-04-28T00:00:00"/>
    <x v="1"/>
    <x v="333"/>
    <n v="7.4299998279999997"/>
    <n v="7.4299998279999997"/>
    <n v="0"/>
    <n v="3.25"/>
    <n v="1.1699999569999999"/>
    <n v="3.0099999899999998"/>
    <n v="0"/>
    <n v="99"/>
    <n v="51"/>
    <n v="141"/>
    <n v="692"/>
    <x v="301"/>
    <n v="983"/>
    <n v="7.5500455522812724E-4"/>
    <n v="10.01119023397762"/>
  </r>
  <r>
    <n v="5577150313"/>
    <d v="2016-04-29T00:00:00"/>
    <x v="2"/>
    <x v="334"/>
    <n v="5.920000076"/>
    <n v="5.920000076"/>
    <n v="0"/>
    <n v="2.8399999139999998"/>
    <n v="0.61000001400000003"/>
    <n v="2.4700000289999999"/>
    <n v="0"/>
    <n v="97"/>
    <n v="36"/>
    <n v="165"/>
    <n v="739"/>
    <x v="219"/>
    <n v="1037"/>
    <n v="7.4709743513377087E-4"/>
    <n v="7.6412729026036645"/>
  </r>
  <r>
    <n v="5577150313"/>
    <d v="2016-04-30T00:00:00"/>
    <x v="3"/>
    <x v="335"/>
    <n v="9.2399997710000008"/>
    <n v="9.2399997710000008"/>
    <n v="0"/>
    <n v="5.829999924"/>
    <n v="0.790000021"/>
    <n v="2.6099998950000001"/>
    <n v="0"/>
    <n v="207"/>
    <n v="45"/>
    <n v="163"/>
    <n v="621"/>
    <x v="302"/>
    <n v="1036"/>
    <n v="7.4739139132896557E-4"/>
    <n v="11.933397683397683"/>
  </r>
  <r>
    <n v="6117666160"/>
    <d v="2016-04-13T00:00:00"/>
    <x v="0"/>
    <x v="65"/>
    <n v="0"/>
    <n v="0"/>
    <n v="0"/>
    <n v="0"/>
    <n v="0"/>
    <n v="0"/>
    <n v="0"/>
    <n v="0"/>
    <n v="0"/>
    <n v="0"/>
    <n v="1440"/>
    <x v="303"/>
    <n v="1440"/>
    <n v="0"/>
    <n v="0"/>
  </r>
  <r>
    <n v="6117666160"/>
    <d v="2016-04-14T00:00:00"/>
    <x v="1"/>
    <x v="65"/>
    <n v="0"/>
    <n v="0"/>
    <n v="0"/>
    <n v="0"/>
    <n v="0"/>
    <n v="0"/>
    <n v="0"/>
    <n v="0"/>
    <n v="0"/>
    <n v="0"/>
    <n v="1440"/>
    <x v="303"/>
    <n v="1440"/>
    <n v="0"/>
    <n v="0"/>
  </r>
  <r>
    <n v="6117666160"/>
    <d v="2016-04-15T00:00:00"/>
    <x v="2"/>
    <x v="336"/>
    <n v="10.59000015"/>
    <n v="10.59000015"/>
    <n v="0"/>
    <n v="0"/>
    <n v="0.280000001"/>
    <n v="10.30000019"/>
    <n v="0"/>
    <n v="0"/>
    <n v="6"/>
    <n v="513"/>
    <n v="921"/>
    <x v="304"/>
    <n v="1440"/>
    <n v="7.5540339182537984E-4"/>
    <n v="9.7354166666666657"/>
  </r>
  <r>
    <n v="6117666160"/>
    <d v="2016-04-16T00:00:00"/>
    <x v="3"/>
    <x v="337"/>
    <n v="10.90999985"/>
    <n v="10.90999985"/>
    <n v="0"/>
    <n v="0.579999983"/>
    <n v="0.85000002399999997"/>
    <n v="9.4799995419999998"/>
    <n v="0"/>
    <n v="7"/>
    <n v="15"/>
    <n v="518"/>
    <n v="502"/>
    <x v="305"/>
    <n v="1042"/>
    <n v="7.5501729065743949E-4"/>
    <n v="13.867562380038386"/>
  </r>
  <r>
    <n v="6117666160"/>
    <d v="2016-04-17T00:00:00"/>
    <x v="4"/>
    <x v="338"/>
    <n v="5.4000000950000002"/>
    <n v="5.4000000950000002"/>
    <n v="0"/>
    <n v="0"/>
    <n v="0"/>
    <n v="5.4000000950000002"/>
    <n v="0"/>
    <n v="0"/>
    <n v="0"/>
    <n v="312"/>
    <n v="702"/>
    <x v="253"/>
    <n v="1014"/>
    <n v="7.5524476853146858E-4"/>
    <n v="7.0512820512820511"/>
  </r>
  <r>
    <n v="6117666160"/>
    <d v="2016-04-18T00:00:00"/>
    <x v="5"/>
    <x v="339"/>
    <n v="3.9100000860000002"/>
    <n v="3.9100000860000002"/>
    <n v="0"/>
    <n v="0"/>
    <n v="0"/>
    <n v="3.8900001049999999"/>
    <n v="0"/>
    <n v="0"/>
    <n v="0"/>
    <n v="241"/>
    <n v="759"/>
    <x v="306"/>
    <n v="1000"/>
    <n v="7.587813091403066E-4"/>
    <n v="5.1530000000000005"/>
  </r>
  <r>
    <n v="6117666160"/>
    <d v="2016-04-19T00:00:00"/>
    <x v="6"/>
    <x v="340"/>
    <n v="8.4099998469999999"/>
    <n v="8.4099998469999999"/>
    <n v="0"/>
    <n v="0"/>
    <n v="0"/>
    <n v="8.4099998469999999"/>
    <n v="0"/>
    <n v="0"/>
    <n v="0"/>
    <n v="480"/>
    <n v="425"/>
    <x v="307"/>
    <n v="905"/>
    <n v="7.5527614252357436E-4"/>
    <n v="12.303867403314916"/>
  </r>
  <r>
    <n v="6117666160"/>
    <d v="2016-04-20T00:00:00"/>
    <x v="0"/>
    <x v="341"/>
    <n v="8.0200004580000002"/>
    <n v="8.0200004580000002"/>
    <n v="0"/>
    <n v="2.0299999710000001"/>
    <n v="0.47999998900000002"/>
    <n v="5.5199999809999998"/>
    <n v="0"/>
    <n v="26"/>
    <n v="10"/>
    <n v="349"/>
    <n v="587"/>
    <x v="308"/>
    <n v="972"/>
    <n v="7.6753760723514215E-4"/>
    <n v="10.75"/>
  </r>
  <r>
    <n v="6117666160"/>
    <d v="2016-04-21T00:00:00"/>
    <x v="1"/>
    <x v="342"/>
    <n v="15.010000229999999"/>
    <n v="15.010000229999999"/>
    <n v="0"/>
    <n v="0.980000019"/>
    <n v="0.40000000600000002"/>
    <n v="5.6199998860000004"/>
    <n v="0"/>
    <n v="11"/>
    <n v="19"/>
    <n v="294"/>
    <n v="579"/>
    <x v="309"/>
    <n v="903"/>
    <n v="7.6808925544980043E-4"/>
    <n v="21.641196013289036"/>
  </r>
  <r>
    <n v="6117666160"/>
    <d v="2016-04-22T00:00:00"/>
    <x v="2"/>
    <x v="343"/>
    <n v="6.1999998090000004"/>
    <n v="6.1999998090000004"/>
    <n v="0"/>
    <n v="0"/>
    <n v="0"/>
    <n v="6.1999998090000004"/>
    <n v="0"/>
    <n v="0"/>
    <n v="0"/>
    <n v="402"/>
    <n v="413"/>
    <x v="310"/>
    <n v="815"/>
    <n v="7.5554470009748967E-4"/>
    <n v="10.068711656441719"/>
  </r>
  <r>
    <n v="6117666160"/>
    <d v="2016-04-23T00:00:00"/>
    <x v="3"/>
    <x v="344"/>
    <n v="8.6800003050000001"/>
    <n v="8.6800003050000001"/>
    <n v="0"/>
    <n v="0"/>
    <n v="0"/>
    <n v="8.6800003050000001"/>
    <n v="0"/>
    <n v="0"/>
    <n v="0"/>
    <n v="512"/>
    <n v="468"/>
    <x v="311"/>
    <n v="980"/>
    <n v="7.55110944323619E-4"/>
    <n v="11.729591836734695"/>
  </r>
  <r>
    <n v="6117666160"/>
    <d v="2016-04-24T00:00:00"/>
    <x v="4"/>
    <x v="345"/>
    <n v="5.7600002290000001"/>
    <n v="5.7600002290000001"/>
    <n v="0"/>
    <n v="0"/>
    <n v="0"/>
    <n v="5.7600002290000001"/>
    <n v="0"/>
    <n v="0"/>
    <n v="0"/>
    <n v="362"/>
    <n v="711"/>
    <x v="312"/>
    <n v="1073"/>
    <n v="7.5560805837596742E-4"/>
    <n v="7.1043802423112767"/>
  </r>
  <r>
    <n v="6117666160"/>
    <d v="2016-04-25T00:00:00"/>
    <x v="5"/>
    <x v="65"/>
    <n v="0"/>
    <n v="0"/>
    <n v="0"/>
    <n v="0"/>
    <n v="0"/>
    <n v="0"/>
    <n v="0"/>
    <n v="0"/>
    <n v="0"/>
    <n v="0"/>
    <n v="1440"/>
    <x v="313"/>
    <n v="1440"/>
    <n v="0"/>
    <n v="0"/>
  </r>
  <r>
    <n v="6117666160"/>
    <d v="2016-04-26T00:00:00"/>
    <x v="6"/>
    <x v="346"/>
    <n v="7.2100000380000004"/>
    <n v="7.2100000380000004"/>
    <n v="0"/>
    <n v="0"/>
    <n v="0.34000000400000002"/>
    <n v="6.8699998860000004"/>
    <n v="0"/>
    <n v="0"/>
    <n v="7"/>
    <n v="352"/>
    <n v="1077"/>
    <x v="314"/>
    <n v="1436"/>
    <n v="7.5552761584407428E-4"/>
    <n v="6.6455431754874645"/>
  </r>
  <r>
    <n v="6117666160"/>
    <d v="2016-04-27T00:00:00"/>
    <x v="0"/>
    <x v="347"/>
    <n v="7.1100001339999999"/>
    <n v="7.1100001339999999"/>
    <n v="0"/>
    <n v="0"/>
    <n v="0"/>
    <n v="7.1100001339999999"/>
    <n v="0"/>
    <n v="0"/>
    <n v="0"/>
    <n v="458"/>
    <n v="417"/>
    <x v="315"/>
    <n v="875"/>
    <n v="7.5549889852300498E-4"/>
    <n v="10.755428571428572"/>
  </r>
  <r>
    <n v="6117666160"/>
    <d v="2016-04-28T00:00:00"/>
    <x v="1"/>
    <x v="348"/>
    <n v="2.5999999049999998"/>
    <n v="2.5999999049999998"/>
    <n v="0"/>
    <n v="0"/>
    <n v="0"/>
    <n v="2.5999999049999998"/>
    <n v="0"/>
    <n v="0"/>
    <n v="0"/>
    <n v="141"/>
    <n v="758"/>
    <x v="316"/>
    <n v="899"/>
    <n v="7.6403170878636486E-4"/>
    <n v="3.7853170189098999"/>
  </r>
  <r>
    <n v="6117666160"/>
    <d v="2016-04-29T00:00:00"/>
    <x v="2"/>
    <x v="349"/>
    <n v="7.2399997709999999"/>
    <n v="7.2399997709999999"/>
    <n v="0"/>
    <n v="0"/>
    <n v="0"/>
    <n v="7.2399997709999999"/>
    <n v="0"/>
    <n v="0"/>
    <n v="0"/>
    <n v="461"/>
    <n v="479"/>
    <x v="317"/>
    <n v="940"/>
    <n v="7.5479563917848201E-4"/>
    <n v="10.204255319148938"/>
  </r>
  <r>
    <n v="6117666160"/>
    <d v="2016-04-30T00:00:00"/>
    <x v="3"/>
    <x v="350"/>
    <n v="5.2800002099999999"/>
    <n v="5.2800002099999999"/>
    <n v="0"/>
    <n v="0"/>
    <n v="0"/>
    <n v="5.2800002099999999"/>
    <n v="0"/>
    <n v="0"/>
    <n v="0"/>
    <n v="343"/>
    <n v="1040"/>
    <x v="318"/>
    <n v="1383"/>
    <n v="7.5568916702447404E-4"/>
    <n v="5.052060737527114"/>
  </r>
  <r>
    <n v="6290855005"/>
    <d v="2016-04-13T00:00:00"/>
    <x v="0"/>
    <x v="351"/>
    <n v="5.4000000950000002"/>
    <n v="5.4000000950000002"/>
    <n v="0"/>
    <n v="0"/>
    <n v="0"/>
    <n v="5.3899998660000001"/>
    <n v="0.01"/>
    <n v="0"/>
    <n v="0"/>
    <n v="350"/>
    <n v="1090"/>
    <x v="319"/>
    <n v="1440"/>
    <n v="7.560907441893028E-4"/>
    <n v="4.9597222222222221"/>
  </r>
  <r>
    <n v="6290855005"/>
    <d v="2016-04-14T00:00:00"/>
    <x v="1"/>
    <x v="352"/>
    <n v="5.8000001909999996"/>
    <n v="5.8000001909999996"/>
    <n v="0"/>
    <n v="0"/>
    <n v="0"/>
    <n v="5.7699999809999998"/>
    <n v="2.9999998999999999E-2"/>
    <n v="0"/>
    <n v="0"/>
    <n v="363"/>
    <n v="1077"/>
    <x v="320"/>
    <n v="1440"/>
    <n v="7.5609440633554942E-4"/>
    <n v="5.3270833333333334"/>
  </r>
  <r>
    <n v="6290855005"/>
    <d v="2016-04-15T00:00:00"/>
    <x v="2"/>
    <x v="353"/>
    <n v="7.1799998279999997"/>
    <n v="7.1799998279999997"/>
    <n v="0"/>
    <n v="0"/>
    <n v="0"/>
    <n v="7.170000076"/>
    <n v="0.01"/>
    <n v="0"/>
    <n v="0"/>
    <n v="328"/>
    <n v="1112"/>
    <x v="261"/>
    <n v="1440"/>
    <n v="7.5570990716766653E-4"/>
    <n v="6.5979166666666664"/>
  </r>
  <r>
    <n v="6290855005"/>
    <d v="2016-04-16T00:00:00"/>
    <x v="3"/>
    <x v="354"/>
    <n v="6.2800002099999999"/>
    <n v="6.2800002099999999"/>
    <n v="0"/>
    <n v="0"/>
    <n v="0"/>
    <n v="6.2699999809999998"/>
    <n v="0.01"/>
    <n v="0"/>
    <n v="0"/>
    <n v="258"/>
    <n v="1182"/>
    <x v="321"/>
    <n v="1440"/>
    <n v="7.5653538248403806E-4"/>
    <n v="5.7645833333333325"/>
  </r>
  <r>
    <n v="6290855005"/>
    <d v="2016-04-17T00:00:00"/>
    <x v="4"/>
    <x v="355"/>
    <n v="5.9400000569999998"/>
    <n v="5.9400000569999998"/>
    <n v="0"/>
    <n v="1.1399999860000001"/>
    <n v="0.790000021"/>
    <n v="4"/>
    <n v="0"/>
    <n v="31"/>
    <n v="12"/>
    <n v="225"/>
    <n v="1172"/>
    <x v="322"/>
    <n v="1440"/>
    <n v="7.5659152426442488E-4"/>
    <n v="5.4520833333333334"/>
  </r>
  <r>
    <n v="6290855005"/>
    <d v="2016-04-18T00:00:00"/>
    <x v="5"/>
    <x v="356"/>
    <n v="5.2100000380000004"/>
    <n v="5.2100000380000004"/>
    <n v="0"/>
    <n v="0"/>
    <n v="0"/>
    <n v="5.1900000569999998"/>
    <n v="0.02"/>
    <n v="0"/>
    <n v="0"/>
    <n v="271"/>
    <n v="1169"/>
    <x v="323"/>
    <n v="1440"/>
    <n v="7.5671750733478579E-4"/>
    <n v="4.78125"/>
  </r>
  <r>
    <n v="6290855005"/>
    <d v="2016-04-19T00:00:00"/>
    <x v="6"/>
    <x v="351"/>
    <n v="5.4000000950000002"/>
    <n v="5.4000000950000002"/>
    <n v="0"/>
    <n v="0"/>
    <n v="0"/>
    <n v="5.3899998660000001"/>
    <n v="0.01"/>
    <n v="0"/>
    <n v="0"/>
    <n v="321"/>
    <n v="1119"/>
    <x v="324"/>
    <n v="1440"/>
    <n v="7.560907441893028E-4"/>
    <n v="4.9597222222222221"/>
  </r>
  <r>
    <n v="6290855005"/>
    <d v="2016-04-20T00:00:00"/>
    <x v="0"/>
    <x v="357"/>
    <n v="4.8099999430000002"/>
    <n v="4.8099999430000002"/>
    <n v="0"/>
    <n v="0"/>
    <n v="0"/>
    <n v="4.8000001909999996"/>
    <n v="0.01"/>
    <n v="0"/>
    <n v="0"/>
    <n v="258"/>
    <n v="1182"/>
    <x v="325"/>
    <n v="1440"/>
    <n v="7.561704044961484E-4"/>
    <n v="4.4173611111111111"/>
  </r>
  <r>
    <n v="6290855005"/>
    <d v="2016-04-21T00:00:00"/>
    <x v="1"/>
    <x v="65"/>
    <n v="0"/>
    <n v="0"/>
    <n v="0"/>
    <n v="0"/>
    <n v="0"/>
    <n v="0"/>
    <n v="0"/>
    <n v="0"/>
    <n v="0"/>
    <n v="0"/>
    <n v="1440"/>
    <x v="326"/>
    <n v="1440"/>
    <n v="0"/>
    <n v="0"/>
  </r>
  <r>
    <n v="6290855005"/>
    <d v="2016-04-22T00:00:00"/>
    <x v="2"/>
    <x v="358"/>
    <n v="4.7199997900000001"/>
    <n v="4.7199997900000001"/>
    <n v="0"/>
    <n v="0"/>
    <n v="0"/>
    <n v="4.7199997900000001"/>
    <n v="0"/>
    <n v="0"/>
    <n v="0"/>
    <n v="302"/>
    <n v="1138"/>
    <x v="327"/>
    <n v="1440"/>
    <n v="7.5665273966014749E-4"/>
    <n v="4.3319444444444448"/>
  </r>
  <r>
    <n v="6290855005"/>
    <d v="2016-04-23T00:00:00"/>
    <x v="3"/>
    <x v="65"/>
    <n v="0"/>
    <n v="0"/>
    <n v="0"/>
    <n v="0"/>
    <n v="0"/>
    <n v="0"/>
    <n v="0"/>
    <n v="33"/>
    <n v="0"/>
    <n v="0"/>
    <n v="1407"/>
    <x v="328"/>
    <n v="1440"/>
    <n v="0"/>
    <n v="0"/>
  </r>
  <r>
    <n v="6290855005"/>
    <d v="2016-04-24T00:00:00"/>
    <x v="4"/>
    <x v="359"/>
    <n v="4.4600000380000004"/>
    <n v="4.4600000380000004"/>
    <n v="0"/>
    <n v="0"/>
    <n v="0"/>
    <n v="4.4600000380000004"/>
    <n v="0"/>
    <n v="0"/>
    <n v="0"/>
    <n v="258"/>
    <n v="1182"/>
    <x v="329"/>
    <n v="1440"/>
    <n v="7.5644505393487112E-4"/>
    <n v="4.094444444444445"/>
  </r>
  <r>
    <n v="6290855005"/>
    <d v="2016-04-25T00:00:00"/>
    <x v="5"/>
    <x v="360"/>
    <n v="5.9000000950000002"/>
    <n v="5.9000000950000002"/>
    <n v="0"/>
    <n v="0.68000000699999996"/>
    <n v="0.18000000699999999"/>
    <n v="5.0300002099999999"/>
    <n v="0.01"/>
    <n v="8"/>
    <n v="3"/>
    <n v="249"/>
    <n v="1180"/>
    <x v="330"/>
    <n v="1440"/>
    <n v="7.5621636695719053E-4"/>
    <n v="5.4180555555555552"/>
  </r>
  <r>
    <n v="6290855005"/>
    <d v="2016-04-26T00:00:00"/>
    <x v="6"/>
    <x v="65"/>
    <n v="0"/>
    <n v="0"/>
    <n v="0"/>
    <n v="0"/>
    <n v="0"/>
    <n v="0"/>
    <n v="0"/>
    <n v="0"/>
    <n v="0"/>
    <n v="0"/>
    <n v="1440"/>
    <x v="326"/>
    <n v="1440"/>
    <n v="0"/>
    <n v="0"/>
  </r>
  <r>
    <n v="6290855005"/>
    <d v="2016-04-27T00:00:00"/>
    <x v="0"/>
    <x v="361"/>
    <n v="4.2100000380000004"/>
    <n v="4.2100000380000004"/>
    <n v="0"/>
    <n v="0"/>
    <n v="0"/>
    <n v="4.1799998279999997"/>
    <n v="2.9999998999999999E-2"/>
    <n v="0"/>
    <n v="0"/>
    <n v="287"/>
    <n v="1153"/>
    <x v="331"/>
    <n v="1440"/>
    <n v="7.5651393315363889E-4"/>
    <n v="3.864583333333333"/>
  </r>
  <r>
    <n v="6290855005"/>
    <d v="2016-04-28T00:00:00"/>
    <x v="1"/>
    <x v="362"/>
    <n v="4.329999924"/>
    <n v="4.329999924"/>
    <n v="0"/>
    <n v="0"/>
    <n v="0"/>
    <n v="4.329999924"/>
    <n v="0"/>
    <n v="0"/>
    <n v="0"/>
    <n v="255"/>
    <n v="1185"/>
    <x v="332"/>
    <n v="1440"/>
    <n v="7.5554003210608967E-4"/>
    <n v="3.9798611111111115"/>
  </r>
  <r>
    <n v="6290855005"/>
    <d v="2016-04-29T00:00:00"/>
    <x v="2"/>
    <x v="65"/>
    <n v="0"/>
    <n v="0"/>
    <n v="0"/>
    <n v="0"/>
    <n v="0"/>
    <n v="0"/>
    <n v="0"/>
    <n v="0"/>
    <n v="0"/>
    <n v="0"/>
    <n v="1440"/>
    <x v="326"/>
    <n v="1440"/>
    <n v="0"/>
    <n v="0"/>
  </r>
  <r>
    <n v="6290855005"/>
    <d v="2016-04-30T00:00:00"/>
    <x v="3"/>
    <x v="363"/>
    <n v="5.0999999049999998"/>
    <n v="5.0999999049999998"/>
    <n v="0"/>
    <n v="0"/>
    <n v="0"/>
    <n v="5.0900001530000001"/>
    <n v="0.01"/>
    <n v="0"/>
    <n v="0"/>
    <n v="324"/>
    <n v="1116"/>
    <x v="333"/>
    <n v="1440"/>
    <n v="7.5622774392052191E-4"/>
    <n v="4.6833333333333336"/>
  </r>
  <r>
    <n v="6775888955"/>
    <d v="2016-04-13T00:00:00"/>
    <x v="0"/>
    <x v="364"/>
    <n v="2.9100000860000002"/>
    <n v="2.9100000860000002"/>
    <n v="0"/>
    <n v="1.1100000139999999"/>
    <n v="0.579999983"/>
    <n v="1.2200000289999999"/>
    <n v="0"/>
    <n v="17"/>
    <n v="18"/>
    <n v="85"/>
    <n v="1053"/>
    <x v="334"/>
    <n v="1173"/>
    <n v="7.1798669775474959E-4"/>
    <n v="3.4552429667519182"/>
  </r>
  <r>
    <n v="6775888955"/>
    <d v="2016-04-14T00:00:00"/>
    <x v="1"/>
    <x v="365"/>
    <n v="3.7000000480000002"/>
    <n v="3.7000000480000002"/>
    <n v="0"/>
    <n v="0.87000000499999997"/>
    <n v="0.86000001400000003"/>
    <n v="1.9700000289999999"/>
    <n v="0"/>
    <n v="14"/>
    <n v="24"/>
    <n v="105"/>
    <n v="863"/>
    <x v="335"/>
    <n v="1006"/>
    <n v="7.1677645253777605E-4"/>
    <n v="5.1312127236580523"/>
  </r>
  <r>
    <n v="6775888955"/>
    <d v="2016-04-15T00:00:00"/>
    <x v="2"/>
    <x v="366"/>
    <n v="0.920000017"/>
    <n v="0.920000017"/>
    <n v="0"/>
    <n v="0"/>
    <n v="0"/>
    <n v="0.920000017"/>
    <n v="0"/>
    <n v="0"/>
    <n v="0"/>
    <n v="58"/>
    <n v="976"/>
    <x v="336"/>
    <n v="1034"/>
    <n v="7.1762871840873636E-4"/>
    <n v="1.2398452611218569"/>
  </r>
  <r>
    <n v="6775888955"/>
    <d v="2016-04-16T00:00:00"/>
    <x v="3"/>
    <x v="367"/>
    <n v="3.3900001049999999"/>
    <n v="3.3900001049999999"/>
    <n v="0"/>
    <n v="2.5199999809999998"/>
    <n v="0.810000002"/>
    <n v="5.9999998999999998E-2"/>
    <n v="0"/>
    <n v="36"/>
    <n v="18"/>
    <n v="9"/>
    <n v="1377"/>
    <x v="253"/>
    <n v="1440"/>
    <n v="7.1639900781910392E-4"/>
    <n v="3.286111111111111"/>
  </r>
  <r>
    <n v="6775888955"/>
    <d v="2016-04-17T00:00:00"/>
    <x v="4"/>
    <x v="368"/>
    <n v="1.789999962"/>
    <n v="1.789999962"/>
    <n v="0"/>
    <n v="0.34999999399999998"/>
    <n v="1.1299999949999999"/>
    <n v="0.310000002"/>
    <n v="0"/>
    <n v="5"/>
    <n v="24"/>
    <n v="19"/>
    <n v="1392"/>
    <x v="337"/>
    <n v="1440"/>
    <n v="7.1686021706047261E-4"/>
    <n v="1.7340277777777777"/>
  </r>
  <r>
    <n v="6775888955"/>
    <d v="2016-04-18T00:00:00"/>
    <x v="5"/>
    <x v="369"/>
    <n v="5.9499998090000004"/>
    <n v="5.9499998090000004"/>
    <n v="0"/>
    <n v="2"/>
    <n v="0.769999981"/>
    <n v="3.170000076"/>
    <n v="0"/>
    <n v="30"/>
    <n v="31"/>
    <n v="146"/>
    <n v="1233"/>
    <x v="338"/>
    <n v="1440"/>
    <n v="7.17386039184953E-4"/>
    <n v="5.759722222222222"/>
  </r>
  <r>
    <n v="6775888955"/>
    <d v="2016-04-19T00:00:00"/>
    <x v="6"/>
    <x v="65"/>
    <n v="0"/>
    <n v="0"/>
    <n v="0"/>
    <n v="0"/>
    <n v="0"/>
    <n v="0"/>
    <n v="0"/>
    <n v="0"/>
    <n v="0"/>
    <n v="0"/>
    <n v="1440"/>
    <x v="339"/>
    <n v="1440"/>
    <n v="0"/>
    <n v="0"/>
  </r>
  <r>
    <n v="6775888955"/>
    <d v="2016-04-20T00:00:00"/>
    <x v="0"/>
    <x v="370"/>
    <n v="7.7199997900000001"/>
    <n v="7.7199997900000001"/>
    <n v="0"/>
    <n v="3.7699999809999998"/>
    <n v="1.7400000099999999"/>
    <n v="2.2200000289999999"/>
    <n v="0"/>
    <n v="70"/>
    <n v="113"/>
    <n v="178"/>
    <n v="1079"/>
    <x v="340"/>
    <n v="1440"/>
    <n v="7.1673937331724071E-4"/>
    <n v="7.4798611111111111"/>
  </r>
  <r>
    <n v="6775888955"/>
    <d v="2016-04-21T00:00:00"/>
    <x v="1"/>
    <x v="65"/>
    <n v="0"/>
    <n v="0"/>
    <n v="0"/>
    <n v="0"/>
    <n v="0"/>
    <n v="0"/>
    <n v="0"/>
    <n v="0"/>
    <n v="0"/>
    <n v="0"/>
    <n v="1440"/>
    <x v="339"/>
    <n v="1440"/>
    <n v="0"/>
    <n v="0"/>
  </r>
  <r>
    <n v="6775888955"/>
    <d v="2016-04-22T00:00:00"/>
    <x v="2"/>
    <x v="371"/>
    <n v="0.46000000800000002"/>
    <n v="0.46000000800000002"/>
    <n v="0"/>
    <n v="0"/>
    <n v="0"/>
    <n v="0.46000000800000002"/>
    <n v="0"/>
    <n v="0"/>
    <n v="0"/>
    <n v="20"/>
    <n v="1420"/>
    <x v="121"/>
    <n v="1440"/>
    <n v="7.2213502040816327E-4"/>
    <n v="0.44236111111111115"/>
  </r>
  <r>
    <n v="6775888955"/>
    <d v="2016-04-23T00:00:00"/>
    <x v="3"/>
    <x v="65"/>
    <n v="0"/>
    <n v="0"/>
    <n v="0"/>
    <n v="0"/>
    <n v="0"/>
    <n v="0"/>
    <n v="0"/>
    <n v="0"/>
    <n v="0"/>
    <n v="0"/>
    <n v="1440"/>
    <x v="339"/>
    <n v="1440"/>
    <n v="0"/>
    <n v="0"/>
  </r>
  <r>
    <n v="6775888955"/>
    <d v="2016-04-24T00:00:00"/>
    <x v="4"/>
    <x v="372"/>
    <n v="1.539999962"/>
    <n v="1.539999962"/>
    <n v="0"/>
    <n v="0.769999981"/>
    <n v="0.62000000499999997"/>
    <n v="0.15000000599999999"/>
    <n v="0"/>
    <n v="11"/>
    <n v="18"/>
    <n v="11"/>
    <n v="1400"/>
    <x v="341"/>
    <n v="1440"/>
    <n v="7.1528098560148627E-4"/>
    <n v="1.4951388888888888"/>
  </r>
  <r>
    <n v="6775888955"/>
    <d v="2016-04-25T00:00:00"/>
    <x v="5"/>
    <x v="35"/>
    <n v="4.6399998660000001"/>
    <n v="4.6399998660000001"/>
    <n v="0"/>
    <n v="2.2699999809999998"/>
    <n v="0.46000000800000002"/>
    <n v="1.8999999759999999"/>
    <n v="0"/>
    <n v="33"/>
    <n v="13"/>
    <n v="92"/>
    <n v="1302"/>
    <x v="342"/>
    <n v="1440"/>
    <n v="7.1671298517145504E-4"/>
    <n v="4.4958333333333336"/>
  </r>
  <r>
    <n v="6775888955"/>
    <d v="2016-04-26T00:00:00"/>
    <x v="6"/>
    <x v="373"/>
    <n v="5.2699999809999998"/>
    <n v="5.2699999809999998"/>
    <n v="1.9595960379999999"/>
    <n v="3.4800000190000002"/>
    <n v="0.87000000499999997"/>
    <n v="0.730000019"/>
    <n v="0"/>
    <n v="42"/>
    <n v="30"/>
    <n v="47"/>
    <n v="1321"/>
    <x v="343"/>
    <n v="1440"/>
    <n v="7.431955973769567E-4"/>
    <n v="4.9243055555555548"/>
  </r>
  <r>
    <n v="6775888955"/>
    <d v="2016-04-27T00:00:00"/>
    <x v="0"/>
    <x v="65"/>
    <n v="0"/>
    <n v="0"/>
    <n v="0"/>
    <n v="0"/>
    <n v="0"/>
    <n v="0"/>
    <n v="0"/>
    <n v="0"/>
    <n v="0"/>
    <n v="0"/>
    <n v="1440"/>
    <x v="339"/>
    <n v="1440"/>
    <n v="0"/>
    <n v="0"/>
  </r>
  <r>
    <n v="6775888955"/>
    <d v="2016-04-28T00:00:00"/>
    <x v="1"/>
    <x v="374"/>
    <n v="0.5"/>
    <n v="0.5"/>
    <n v="0"/>
    <n v="5.9999998999999998E-2"/>
    <n v="0.20000000300000001"/>
    <n v="0.23999999499999999"/>
    <n v="0"/>
    <n v="2"/>
    <n v="13"/>
    <n v="15"/>
    <n v="1410"/>
    <x v="344"/>
    <n v="1440"/>
    <n v="7.1123755334281653E-4"/>
    <n v="0.48819444444444443"/>
  </r>
  <r>
    <n v="6775888955"/>
    <d v="2016-04-29T00:00:00"/>
    <x v="2"/>
    <x v="65"/>
    <n v="0"/>
    <n v="0"/>
    <n v="0"/>
    <n v="0"/>
    <n v="0"/>
    <n v="0"/>
    <n v="0"/>
    <n v="0"/>
    <n v="0"/>
    <n v="0"/>
    <n v="1440"/>
    <x v="339"/>
    <n v="1440"/>
    <n v="0"/>
    <n v="0"/>
  </r>
  <r>
    <n v="6775888955"/>
    <d v="2016-04-30T00:00:00"/>
    <x v="3"/>
    <x v="375"/>
    <n v="1.789999962"/>
    <n v="1.789999962"/>
    <n v="0"/>
    <n v="0.15999999600000001"/>
    <n v="0.15999999600000001"/>
    <n v="1.480000019"/>
    <n v="0"/>
    <n v="3"/>
    <n v="9"/>
    <n v="84"/>
    <n v="1344"/>
    <x v="345"/>
    <n v="1440"/>
    <n v="7.1514181462245302E-4"/>
    <n v="1.7381944444444446"/>
  </r>
  <r>
    <n v="6962181067"/>
    <d v="2016-04-13T00:00:00"/>
    <x v="0"/>
    <x v="376"/>
    <n v="3.7400000100000002"/>
    <n v="3.7400000100000002"/>
    <n v="0"/>
    <n v="0.56999999300000004"/>
    <n v="1.210000038"/>
    <n v="1.960000038"/>
    <n v="0"/>
    <n v="8"/>
    <n v="24"/>
    <n v="142"/>
    <n v="548"/>
    <x v="276"/>
    <n v="722"/>
    <n v="6.6171266985138005E-4"/>
    <n v="7.8282548476454297"/>
  </r>
  <r>
    <n v="6962181067"/>
    <d v="2016-04-14T00:00:00"/>
    <x v="1"/>
    <x v="377"/>
    <n v="1.0299999710000001"/>
    <n v="1.0299999710000001"/>
    <n v="0"/>
    <n v="0"/>
    <n v="0"/>
    <n v="1.0299999710000001"/>
    <n v="0"/>
    <n v="0"/>
    <n v="0"/>
    <n v="86"/>
    <n v="862"/>
    <x v="346"/>
    <n v="948"/>
    <n v="6.640876666666667E-4"/>
    <n v="1.6360759493670887"/>
  </r>
  <r>
    <n v="6962181067"/>
    <d v="2016-04-15T00:00:00"/>
    <x v="2"/>
    <x v="378"/>
    <n v="3.6800000669999999"/>
    <n v="3.6800000669999999"/>
    <n v="0"/>
    <n v="0"/>
    <n v="0"/>
    <n v="3.6800000669999999"/>
    <n v="0"/>
    <n v="0"/>
    <n v="0"/>
    <n v="217"/>
    <n v="837"/>
    <x v="347"/>
    <n v="1054"/>
    <n v="6.6151358385763072E-4"/>
    <n v="5.2779886148007593"/>
  </r>
  <r>
    <n v="6962181067"/>
    <d v="2016-04-16T00:00:00"/>
    <x v="3"/>
    <x v="379"/>
    <n v="8.7399997710000008"/>
    <n v="8.7399997710000008"/>
    <n v="0"/>
    <n v="3.6600000860000002"/>
    <n v="0.189999998"/>
    <n v="4.8800001139999996"/>
    <n v="0"/>
    <n v="50"/>
    <n v="3"/>
    <n v="280"/>
    <n v="741"/>
    <x v="252"/>
    <n v="1074"/>
    <n v="6.6126955973367643E-4"/>
    <n v="12.306331471135939"/>
  </r>
  <r>
    <n v="6962181067"/>
    <d v="2016-04-17T00:00:00"/>
    <x v="4"/>
    <x v="380"/>
    <n v="6.7100000380000004"/>
    <n v="6.7100000380000004"/>
    <n v="0"/>
    <n v="0.33000001299999998"/>
    <n v="0.68000000699999996"/>
    <n v="5.6900000569999998"/>
    <n v="0"/>
    <n v="5"/>
    <n v="13"/>
    <n v="295"/>
    <n v="634"/>
    <x v="348"/>
    <n v="947"/>
    <n v="6.6140956510596361E-4"/>
    <n v="10.712777191129883"/>
  </r>
  <r>
    <n v="6962181067"/>
    <d v="2016-04-18T00:00:00"/>
    <x v="5"/>
    <x v="381"/>
    <n v="7.5399999619999996"/>
    <n v="7.5399999619999996"/>
    <n v="0"/>
    <n v="0.829999983"/>
    <n v="2.3900001049999999"/>
    <n v="4.3200001720000003"/>
    <n v="0"/>
    <n v="13"/>
    <n v="42"/>
    <n v="238"/>
    <n v="689"/>
    <x v="349"/>
    <n v="982"/>
    <n v="6.6117151543318127E-4"/>
    <n v="11.613034623217922"/>
  </r>
  <r>
    <n v="6962181067"/>
    <d v="2016-04-19T00:00:00"/>
    <x v="6"/>
    <x v="382"/>
    <n v="7.0999999049999998"/>
    <n v="7.0999999049999998"/>
    <n v="0"/>
    <n v="2.0999999049999998"/>
    <n v="2.130000114"/>
    <n v="2.869999886"/>
    <n v="0"/>
    <n v="35"/>
    <n v="41"/>
    <n v="195"/>
    <n v="659"/>
    <x v="350"/>
    <n v="930"/>
    <n v="6.6095698240551109E-4"/>
    <n v="11.550537634408602"/>
  </r>
  <r>
    <n v="6962181067"/>
    <d v="2016-04-20T00:00:00"/>
    <x v="0"/>
    <x v="383"/>
    <n v="9.5500001910000005"/>
    <n v="9.5500001910000005"/>
    <n v="0"/>
    <n v="4.2800002099999999"/>
    <n v="0.189999998"/>
    <n v="5.0900001530000001"/>
    <n v="0"/>
    <n v="48"/>
    <n v="4"/>
    <n v="297"/>
    <n v="639"/>
    <x v="351"/>
    <n v="988"/>
    <n v="6.8566916937105112E-4"/>
    <n v="14.097165991902834"/>
  </r>
  <r>
    <n v="6962181067"/>
    <d v="2016-04-21T00:00:00"/>
    <x v="1"/>
    <x v="384"/>
    <n v="9.7100000380000004"/>
    <n v="7.8800001139999996"/>
    <n v="4.0816922189999998"/>
    <n v="3.9900000100000002"/>
    <n v="2.0999999049999998"/>
    <n v="3.5099999899999998"/>
    <n v="0.109999999"/>
    <n v="53"/>
    <n v="27"/>
    <n v="214"/>
    <n v="708"/>
    <x v="352"/>
    <n v="1002"/>
    <n v="8.2044782746092104E-4"/>
    <n v="9.5853402344865959"/>
  </r>
  <r>
    <n v="6962181067"/>
    <d v="2016-04-22T00:00:00"/>
    <x v="2"/>
    <x v="385"/>
    <n v="7.0900001530000001"/>
    <n v="7.0900001530000001"/>
    <n v="0"/>
    <n v="1.769999981"/>
    <n v="1.5499999520000001"/>
    <n v="3.7699999809999998"/>
    <n v="0"/>
    <n v="30"/>
    <n v="33"/>
    <n v="240"/>
    <n v="659"/>
    <x v="353"/>
    <n v="962"/>
    <n v="6.6107227533799531E-4"/>
    <n v="11.148648648648649"/>
  </r>
  <r>
    <n v="6962181067"/>
    <d v="2016-04-23T00:00:00"/>
    <x v="3"/>
    <x v="386"/>
    <n v="13.239999770000001"/>
    <n v="13.239999770000001"/>
    <n v="0"/>
    <n v="4.1999998090000004"/>
    <n v="2"/>
    <n v="7.0399999619999996"/>
    <n v="0"/>
    <n v="58"/>
    <n v="41"/>
    <n v="347"/>
    <n v="484"/>
    <x v="354"/>
    <n v="930"/>
    <n v="6.6097547651140732E-4"/>
    <n v="21.538709677419355"/>
  </r>
  <r>
    <n v="6962181067"/>
    <d v="2016-04-24T00:00:00"/>
    <x v="4"/>
    <x v="387"/>
    <n v="3.3199999330000001"/>
    <n v="3.3199999330000001"/>
    <n v="0"/>
    <n v="0"/>
    <n v="0"/>
    <n v="3.3199999330000001"/>
    <n v="0"/>
    <n v="0"/>
    <n v="0"/>
    <n v="199"/>
    <n v="720"/>
    <x v="355"/>
    <n v="919"/>
    <n v="6.6017099482998615E-4"/>
    <n v="5.472252448313383"/>
  </r>
  <r>
    <n v="6962181067"/>
    <d v="2016-04-25T00:00:00"/>
    <x v="5"/>
    <x v="388"/>
    <n v="9.2700004580000002"/>
    <n v="9.0799999239999991"/>
    <n v="2.7851750850000001"/>
    <n v="3.0199999809999998"/>
    <n v="1.6799999480000001"/>
    <n v="4.4600000380000004"/>
    <n v="0.10000000100000001"/>
    <n v="35"/>
    <n v="31"/>
    <n v="282"/>
    <n v="637"/>
    <x v="145"/>
    <n v="985"/>
    <n v="7.0020397749074703E-4"/>
    <n v="13.165126635744627"/>
  </r>
  <r>
    <n v="6962181067"/>
    <d v="2016-04-26T00:00:00"/>
    <x v="6"/>
    <x v="389"/>
    <n v="6.9000000950000002"/>
    <n v="6.9000000950000002"/>
    <n v="0"/>
    <n v="2.579999924"/>
    <n v="0.41999998700000002"/>
    <n v="3.9000000950000002"/>
    <n v="0"/>
    <n v="36"/>
    <n v="7"/>
    <n v="254"/>
    <n v="680"/>
    <x v="356"/>
    <n v="977"/>
    <n v="6.6136299194862456E-4"/>
    <n v="10.678607983623337"/>
  </r>
  <r>
    <n v="6962181067"/>
    <d v="2016-04-27T00:00:00"/>
    <x v="0"/>
    <x v="390"/>
    <n v="6.8200001720000003"/>
    <n v="6.8200001720000003"/>
    <n v="0"/>
    <n v="0.55000001200000004"/>
    <n v="2.0199999809999998"/>
    <n v="4.25"/>
    <n v="0"/>
    <n v="7"/>
    <n v="38"/>
    <n v="279"/>
    <n v="697"/>
    <x v="357"/>
    <n v="1021"/>
    <n v="6.6085272984496124E-4"/>
    <n v="10.107737512242899"/>
  </r>
  <r>
    <n v="6962181067"/>
    <d v="2016-04-28T00:00:00"/>
    <x v="1"/>
    <x v="391"/>
    <n v="8.3500003809999992"/>
    <n v="8.3500003809999992"/>
    <n v="0"/>
    <n v="2.5099999899999998"/>
    <n v="0.23999999499999999"/>
    <n v="5.5900001530000001"/>
    <n v="0"/>
    <n v="38"/>
    <n v="8"/>
    <n v="288"/>
    <n v="621"/>
    <x v="358"/>
    <n v="955"/>
    <n v="6.6128141134077763E-4"/>
    <n v="13.221989528795811"/>
  </r>
  <r>
    <n v="6962181067"/>
    <d v="2016-04-29T00:00:00"/>
    <x v="2"/>
    <x v="392"/>
    <n v="7.1100001339999999"/>
    <n v="7.1100001339999999"/>
    <n v="0"/>
    <n v="0.81999999300000004"/>
    <n v="0.47999998900000002"/>
    <n v="5.8099999430000002"/>
    <n v="0"/>
    <n v="12"/>
    <n v="15"/>
    <n v="369"/>
    <n v="645"/>
    <x v="277"/>
    <n v="1041"/>
    <n v="6.6065788273555104E-4"/>
    <n v="10.338136407300672"/>
  </r>
  <r>
    <n v="6962181067"/>
    <d v="2016-04-30T00:00:00"/>
    <x v="3"/>
    <x v="393"/>
    <n v="6.6599998469999999"/>
    <n v="6.6599998469999999"/>
    <n v="0"/>
    <n v="2.2400000100000002"/>
    <n v="0.75999998999999996"/>
    <n v="3.670000076"/>
    <n v="0"/>
    <n v="32"/>
    <n v="16"/>
    <n v="237"/>
    <n v="731"/>
    <x v="359"/>
    <n v="1016"/>
    <n v="6.6064872998710441E-4"/>
    <n v="9.9222440944881889"/>
  </r>
  <r>
    <n v="7007744171"/>
    <d v="2016-04-13T00:00:00"/>
    <x v="0"/>
    <x v="394"/>
    <n v="9.6499996190000008"/>
    <n v="8.6000003809999992"/>
    <n v="4.8513069150000003"/>
    <n v="4.6100001339999999"/>
    <n v="0.560000002"/>
    <n v="4.4800000190000002"/>
    <n v="0"/>
    <n v="56"/>
    <n v="22"/>
    <n v="261"/>
    <n v="1101"/>
    <x v="360"/>
    <n v="1440"/>
    <n v="7.5027208979940919E-4"/>
    <n v="7.9600755086095134"/>
  </r>
  <r>
    <n v="7007744171"/>
    <d v="2016-04-14T00:00:00"/>
    <x v="1"/>
    <x v="395"/>
    <n v="8.2399997710000008"/>
    <n v="7.4800000190000002"/>
    <n v="3.2854149339999998"/>
    <n v="2.9500000480000002"/>
    <n v="0.34000000400000002"/>
    <n v="4.9600000380000004"/>
    <n v="0"/>
    <n v="34"/>
    <n v="6"/>
    <n v="304"/>
    <n v="1096"/>
    <x v="361"/>
    <n v="1440"/>
    <n v="7.3709632086948747E-4"/>
    <n v="7.0471718696295502"/>
  </r>
  <r>
    <n v="7007744171"/>
    <d v="2016-04-15T00:00:00"/>
    <x v="2"/>
    <x v="396"/>
    <n v="3.5299999710000001"/>
    <n v="3.5299999710000001"/>
    <n v="0"/>
    <n v="0"/>
    <n v="0"/>
    <n v="3.5299999710000001"/>
    <n v="0"/>
    <n v="0"/>
    <n v="0"/>
    <n v="202"/>
    <n v="1238"/>
    <x v="255"/>
    <n v="1440"/>
    <n v="6.6944812649345721E-4"/>
    <n v="3.661805555555556"/>
  </r>
  <r>
    <n v="7007744171"/>
    <d v="2016-04-16T00:00:00"/>
    <x v="3"/>
    <x v="397"/>
    <n v="3.0999999049999998"/>
    <n v="3.0999999049999998"/>
    <n v="0"/>
    <n v="0"/>
    <n v="0"/>
    <n v="3.0999999049999998"/>
    <n v="0"/>
    <n v="0"/>
    <n v="0"/>
    <n v="203"/>
    <n v="1155"/>
    <x v="362"/>
    <n v="1358"/>
    <n v="6.6940183653638522E-4"/>
    <n v="3.410162002945508"/>
  </r>
  <r>
    <n v="7007744171"/>
    <d v="2016-04-17T00:00:00"/>
    <x v="4"/>
    <x v="398"/>
    <n v="5.3899998660000001"/>
    <n v="5.3899998660000001"/>
    <n v="0"/>
    <n v="0"/>
    <n v="0"/>
    <n v="5.3899998660000001"/>
    <n v="0"/>
    <n v="0"/>
    <n v="0"/>
    <n v="305"/>
    <n v="1135"/>
    <x v="70"/>
    <n v="1440"/>
    <n v="6.6881745452289365E-4"/>
    <n v="5.5965277777777782"/>
  </r>
  <r>
    <n v="7007744171"/>
    <d v="2016-04-18T00:00:00"/>
    <x v="5"/>
    <x v="399"/>
    <n v="10.97999954"/>
    <n v="9.9099998469999999"/>
    <n v="4.9305500980000003"/>
    <n v="3.789999962"/>
    <n v="2.119999886"/>
    <n v="5.0500001909999996"/>
    <n v="0.02"/>
    <n v="48"/>
    <n v="31"/>
    <n v="284"/>
    <n v="1077"/>
    <x v="363"/>
    <n v="1440"/>
    <n v="7.4109068169546431E-4"/>
    <n v="9.2862378493951088"/>
  </r>
  <r>
    <n v="7007744171"/>
    <d v="2016-04-19T00:00:00"/>
    <x v="6"/>
    <x v="400"/>
    <n v="10.47999954"/>
    <n v="9.5"/>
    <n v="4.9421420100000004"/>
    <n v="4.4099998469999999"/>
    <n v="0.75999998999999996"/>
    <n v="5.3099999430000002"/>
    <n v="0"/>
    <n v="53"/>
    <n v="17"/>
    <n v="304"/>
    <n v="1066"/>
    <x v="265"/>
    <n v="1440"/>
    <n v="7.3834011131464E-4"/>
    <n v="8.9352076653070363"/>
  </r>
  <r>
    <n v="7007744171"/>
    <d v="2016-04-20T00:00:00"/>
    <x v="0"/>
    <x v="401"/>
    <n v="11.31000042"/>
    <n v="10.40999985"/>
    <n v="4.924840927"/>
    <n v="4.7899999619999996"/>
    <n v="0.670000017"/>
    <n v="5.8600001339999999"/>
    <n v="0"/>
    <n v="60"/>
    <n v="33"/>
    <n v="347"/>
    <n v="1000"/>
    <x v="364"/>
    <n v="1440"/>
    <n v="7.2658360657844019E-4"/>
    <n v="9.9495316121195163"/>
  </r>
  <r>
    <n v="7007744171"/>
    <d v="2016-04-21T00:00:00"/>
    <x v="1"/>
    <x v="402"/>
    <n v="9.1899995800000003"/>
    <n v="9.1899995800000003"/>
    <n v="0"/>
    <n v="2.1500000950000002"/>
    <n v="1.8700000050000001"/>
    <n v="5.170000076"/>
    <n v="0"/>
    <n v="30"/>
    <n v="34"/>
    <n v="327"/>
    <n v="1049"/>
    <x v="365"/>
    <n v="1440"/>
    <n v="6.6865538271245633E-4"/>
    <n v="9.5444444444444443"/>
  </r>
  <r>
    <n v="7007744171"/>
    <d v="2016-04-22T00:00:00"/>
    <x v="2"/>
    <x v="403"/>
    <n v="10.239999770000001"/>
    <n v="10.239999770000001"/>
    <n v="0"/>
    <n v="4.0999999049999998"/>
    <n v="1.7599999900000001"/>
    <n v="4.3699998860000004"/>
    <n v="0"/>
    <n v="64"/>
    <n v="50"/>
    <n v="261"/>
    <n v="1065"/>
    <x v="366"/>
    <n v="1440"/>
    <n v="6.6932477743643381E-4"/>
    <n v="10.624305555555555"/>
  </r>
  <r>
    <n v="7007744171"/>
    <d v="2016-04-23T00:00:00"/>
    <x v="3"/>
    <x v="404"/>
    <n v="5.4099998469999999"/>
    <n v="5.4099998469999999"/>
    <n v="0"/>
    <n v="0.12999999500000001"/>
    <n v="1.1299999949999999"/>
    <n v="4.1500000950000002"/>
    <n v="0"/>
    <n v="2"/>
    <n v="25"/>
    <n v="223"/>
    <n v="1190"/>
    <x v="280"/>
    <n v="1440"/>
    <n v="6.6847891350549859E-4"/>
    <n v="5.6201388888888886"/>
  </r>
  <r>
    <n v="7007744171"/>
    <d v="2016-04-24T00:00:00"/>
    <x v="4"/>
    <x v="405"/>
    <n v="7.420000076"/>
    <n v="7.420000076"/>
    <n v="0"/>
    <n v="0"/>
    <n v="0"/>
    <n v="7.420000076"/>
    <n v="0"/>
    <n v="0"/>
    <n v="0"/>
    <n v="419"/>
    <n v="1021"/>
    <x v="367"/>
    <n v="1440"/>
    <n v="6.6937303346865137E-4"/>
    <n v="7.697916666666667"/>
  </r>
  <r>
    <n v="7007744171"/>
    <d v="2016-04-25T00:00:00"/>
    <x v="5"/>
    <x v="406"/>
    <n v="13.34000015"/>
    <n v="12.19999981"/>
    <n v="4.8617920879999996"/>
    <n v="4.3099999430000002"/>
    <n v="1.3700000050000001"/>
    <n v="7.670000076"/>
    <n v="0"/>
    <n v="51"/>
    <n v="24"/>
    <n v="379"/>
    <n v="986"/>
    <x v="368"/>
    <n v="1440"/>
    <n v="7.3180098469471716E-4"/>
    <n v="11.577221495284137"/>
  </r>
  <r>
    <n v="7007744171"/>
    <d v="2016-04-26T00:00:00"/>
    <x v="6"/>
    <x v="407"/>
    <n v="10.100000380000001"/>
    <n v="10.100000380000001"/>
    <n v="0"/>
    <n v="0.93000000699999996"/>
    <n v="0.939999998"/>
    <n v="8.2299995419999998"/>
    <n v="0"/>
    <n v="16"/>
    <n v="22"/>
    <n v="424"/>
    <n v="978"/>
    <x v="369"/>
    <n v="1440"/>
    <n v="6.6931745394300873E-4"/>
    <n v="10.479166666666666"/>
  </r>
  <r>
    <n v="7007744171"/>
    <d v="2016-04-27T00:00:00"/>
    <x v="0"/>
    <x v="408"/>
    <n v="10.22000027"/>
    <n v="9.0600004199999997"/>
    <n v="4.8856048579999998"/>
    <n v="4.2699999809999998"/>
    <n v="0.66000002599999996"/>
    <n v="5.2899999619999996"/>
    <n v="0"/>
    <n v="50"/>
    <n v="12"/>
    <n v="337"/>
    <n v="1041"/>
    <x v="370"/>
    <n v="1440"/>
    <n v="7.5474486891662356E-4"/>
    <n v="8.3361506880656524"/>
  </r>
  <r>
    <n v="7007744171"/>
    <d v="2016-04-28T00:00:00"/>
    <x v="1"/>
    <x v="409"/>
    <n v="10.119999890000001"/>
    <n v="10.119999890000001"/>
    <n v="0"/>
    <n v="1.0900000329999999"/>
    <n v="0.769999981"/>
    <n v="8.2600002289999992"/>
    <n v="0"/>
    <n v="16"/>
    <n v="16"/>
    <n v="401"/>
    <n v="1007"/>
    <x v="371"/>
    <n v="1440"/>
    <n v="6.6895821589106294E-4"/>
    <n v="10.505555555555556"/>
  </r>
  <r>
    <n v="7007744171"/>
    <d v="2016-04-29T00:00:00"/>
    <x v="2"/>
    <x v="410"/>
    <n v="14.30000019"/>
    <n v="13.420000079999999"/>
    <n v="4.9111461639999998"/>
    <n v="4.3099999430000002"/>
    <n v="2.0499999519999998"/>
    <n v="7.9499998090000004"/>
    <n v="0"/>
    <n v="55"/>
    <n v="42"/>
    <n v="382"/>
    <n v="961"/>
    <x v="372"/>
    <n v="1440"/>
    <n v="7.1261275676483781E-4"/>
    <n v="13.077852468301261"/>
  </r>
  <r>
    <n v="7007744171"/>
    <d v="2016-04-30T00:00:00"/>
    <x v="3"/>
    <x v="78"/>
    <n v="2.5199999809999998"/>
    <n v="2.5199999809999998"/>
    <n v="0"/>
    <n v="0"/>
    <n v="0"/>
    <n v="2.5199999809999998"/>
    <n v="0"/>
    <n v="0"/>
    <n v="0"/>
    <n v="200"/>
    <n v="1240"/>
    <x v="373"/>
    <n v="1440"/>
    <n v="6.7003456022334484E-4"/>
    <n v="2.6118055555555553"/>
  </r>
  <r>
    <n v="7086361926"/>
    <d v="2016-04-13T00:00:00"/>
    <x v="0"/>
    <x v="411"/>
    <n v="3.619999886"/>
    <n v="3.619999886"/>
    <n v="0"/>
    <n v="0.560000002"/>
    <n v="0.209999993"/>
    <n v="2.8399999139999998"/>
    <n v="0"/>
    <n v="31"/>
    <n v="26"/>
    <n v="155"/>
    <n v="744"/>
    <x v="374"/>
    <n v="956"/>
    <n v="6.2274211009805613E-4"/>
    <n v="6.0805439330543924"/>
  </r>
  <r>
    <n v="7086361926"/>
    <d v="2016-04-14T00:00:00"/>
    <x v="1"/>
    <x v="412"/>
    <n v="6.1199998860000004"/>
    <n v="6.1199998860000004"/>
    <n v="0"/>
    <n v="2.0299999710000001"/>
    <n v="0.33000001299999998"/>
    <n v="3.6600000860000002"/>
    <n v="0"/>
    <n v="35"/>
    <n v="32"/>
    <n v="189"/>
    <n v="787"/>
    <x v="375"/>
    <n v="1043"/>
    <n v="6.7083195067412036E-4"/>
    <n v="8.7468839884947283"/>
  </r>
  <r>
    <n v="7086361926"/>
    <d v="2016-04-15T00:00:00"/>
    <x v="2"/>
    <x v="413"/>
    <n v="5.670000076"/>
    <n v="5.670000076"/>
    <n v="0"/>
    <n v="2.039999962"/>
    <n v="1.1100000139999999"/>
    <n v="2.5299999710000001"/>
    <n v="0"/>
    <n v="30"/>
    <n v="21"/>
    <n v="139"/>
    <n v="864"/>
    <x v="376"/>
    <n v="1054"/>
    <n v="6.6045428957483979E-4"/>
    <n v="8.1451612903225801"/>
  </r>
  <r>
    <n v="7086361926"/>
    <d v="2016-04-16T00:00:00"/>
    <x v="3"/>
    <x v="414"/>
    <n v="0.01"/>
    <n v="0.01"/>
    <n v="0"/>
    <n v="0"/>
    <n v="0"/>
    <n v="0.01"/>
    <n v="0"/>
    <n v="0"/>
    <n v="0"/>
    <n v="3"/>
    <n v="1437"/>
    <x v="377"/>
    <n v="1440"/>
    <n v="3.2258064516129032E-4"/>
    <n v="2.1527777777777778E-2"/>
  </r>
  <r>
    <n v="7086361926"/>
    <d v="2016-04-17T00:00:00"/>
    <x v="4"/>
    <x v="65"/>
    <n v="0"/>
    <n v="0"/>
    <n v="0"/>
    <n v="0"/>
    <n v="0"/>
    <n v="0"/>
    <n v="0"/>
    <n v="0"/>
    <n v="0"/>
    <n v="0"/>
    <n v="1440"/>
    <x v="378"/>
    <n v="1440"/>
    <n v="0"/>
    <n v="0"/>
  </r>
  <r>
    <n v="7086361926"/>
    <d v="2016-04-18T00:00:00"/>
    <x v="5"/>
    <x v="415"/>
    <n v="6.7100000380000004"/>
    <n v="6.7100000380000004"/>
    <n v="0"/>
    <n v="3.170000076"/>
    <n v="1.2200000289999999"/>
    <n v="2.3099999430000002"/>
    <n v="0"/>
    <n v="61"/>
    <n v="51"/>
    <n v="114"/>
    <n v="1136"/>
    <x v="331"/>
    <n v="1362"/>
    <n v="6.8281266286760974E-4"/>
    <n v="7.2151248164464024"/>
  </r>
  <r>
    <n v="7086361926"/>
    <d v="2016-04-19T00:00:00"/>
    <x v="6"/>
    <x v="416"/>
    <n v="7.2899999619999996"/>
    <n v="7.2899999619999996"/>
    <n v="0"/>
    <n v="3.5299999710000001"/>
    <n v="1.230000019"/>
    <n v="2.5099999899999998"/>
    <n v="0"/>
    <n v="67"/>
    <n v="69"/>
    <n v="124"/>
    <n v="671"/>
    <x v="379"/>
    <n v="931"/>
    <n v="6.8207334973802386E-4"/>
    <n v="11.48012889366273"/>
  </r>
  <r>
    <n v="7086361926"/>
    <d v="2016-04-20T00:00:00"/>
    <x v="0"/>
    <x v="417"/>
    <n v="10.64000034"/>
    <n v="10.64000034"/>
    <n v="0"/>
    <n v="7.6399998660000001"/>
    <n v="0.44999998800000002"/>
    <n v="2.539999962"/>
    <n v="0"/>
    <n v="87"/>
    <n v="13"/>
    <n v="145"/>
    <n v="797"/>
    <x v="380"/>
    <n v="1042"/>
    <n v="7.4068919874695444E-4"/>
    <n v="13.78598848368522"/>
  </r>
  <r>
    <n v="7086361926"/>
    <d v="2016-04-21T00:00:00"/>
    <x v="1"/>
    <x v="418"/>
    <n v="6.1799998279999997"/>
    <n v="6.1799998279999997"/>
    <n v="0"/>
    <n v="1.3600000139999999"/>
    <n v="0.30000001199999998"/>
    <n v="4.5100002290000001"/>
    <n v="0"/>
    <n v="19"/>
    <n v="6"/>
    <n v="206"/>
    <n v="758"/>
    <x v="93"/>
    <n v="989"/>
    <n v="6.5265601731967471E-4"/>
    <n v="9.5743174924165828"/>
  </r>
  <r>
    <n v="7086361926"/>
    <d v="2016-04-22T00:00:00"/>
    <x v="2"/>
    <x v="419"/>
    <n v="6.5300002099999999"/>
    <n v="6.5300002099999999"/>
    <n v="0"/>
    <n v="2.869999886"/>
    <n v="0.97000002900000004"/>
    <n v="2.670000076"/>
    <n v="0"/>
    <n v="58"/>
    <n v="59"/>
    <n v="153"/>
    <n v="762"/>
    <x v="381"/>
    <n v="1032"/>
    <n v="6.6953759971290889E-4"/>
    <n v="9.4505813953488378"/>
  </r>
  <r>
    <n v="7086361926"/>
    <d v="2016-04-23T00:00:00"/>
    <x v="3"/>
    <x v="420"/>
    <n v="1.809999943"/>
    <n v="1.809999943"/>
    <n v="0"/>
    <n v="0"/>
    <n v="0"/>
    <n v="1.7999999520000001"/>
    <n v="0"/>
    <n v="0"/>
    <n v="0"/>
    <n v="90"/>
    <n v="1350"/>
    <x v="382"/>
    <n v="1440"/>
    <n v="6.4252749130280437E-4"/>
    <n v="1.95625"/>
  </r>
  <r>
    <n v="7086361926"/>
    <d v="2016-04-24T00:00:00"/>
    <x v="4"/>
    <x v="421"/>
    <n v="2.1600000860000002"/>
    <n v="2.1600000860000002"/>
    <n v="0"/>
    <n v="0"/>
    <n v="0"/>
    <n v="2.1500000950000002"/>
    <n v="0"/>
    <n v="0"/>
    <n v="0"/>
    <n v="125"/>
    <n v="566"/>
    <x v="383"/>
    <n v="691"/>
    <n v="6.1363638806818184E-4"/>
    <n v="5.0940665701881329"/>
  </r>
  <r>
    <n v="7086361926"/>
    <d v="2016-04-25T00:00:00"/>
    <x v="5"/>
    <x v="422"/>
    <n v="6.8200001720000003"/>
    <n v="6.8200001720000003"/>
    <n v="0"/>
    <n v="3.75"/>
    <n v="0.69999998799999996"/>
    <n v="2.369999886"/>
    <n v="0"/>
    <n v="69"/>
    <n v="39"/>
    <n v="129"/>
    <n v="706"/>
    <x v="384"/>
    <n v="943"/>
    <n v="6.7584978416410665E-4"/>
    <n v="10.700954400848357"/>
  </r>
  <r>
    <n v="7086361926"/>
    <d v="2016-04-26T00:00:00"/>
    <x v="6"/>
    <x v="423"/>
    <n v="7.0700001720000003"/>
    <n v="7.0700001720000003"/>
    <n v="0"/>
    <n v="4.1599998469999999"/>
    <n v="0.769999981"/>
    <n v="2.119999886"/>
    <n v="0"/>
    <n v="70"/>
    <n v="33"/>
    <n v="132"/>
    <n v="726"/>
    <x v="385"/>
    <n v="961"/>
    <n v="6.8065853201116787E-4"/>
    <n v="10.808532778355879"/>
  </r>
  <r>
    <n v="7086361926"/>
    <d v="2016-04-27T00:00:00"/>
    <x v="0"/>
    <x v="424"/>
    <n v="8.3400001530000001"/>
    <n v="8.3400001530000001"/>
    <n v="0"/>
    <n v="5.6300001139999996"/>
    <n v="0.18000000699999999"/>
    <n v="2.5299999710000001"/>
    <n v="0"/>
    <n v="55"/>
    <n v="6"/>
    <n v="145"/>
    <n v="829"/>
    <x v="386"/>
    <n v="1035"/>
    <n v="7.50877838570271E-4"/>
    <n v="10.731400966183575"/>
  </r>
  <r>
    <n v="7086361926"/>
    <d v="2016-04-28T00:00:00"/>
    <x v="1"/>
    <x v="425"/>
    <n v="7.8000001909999996"/>
    <n v="7.8000001909999996"/>
    <n v="0"/>
    <n v="2.789999962"/>
    <n v="1.6399999860000001"/>
    <n v="3.3599998950000001"/>
    <n v="0"/>
    <n v="54"/>
    <n v="48"/>
    <n v="161"/>
    <n v="810"/>
    <x v="387"/>
    <n v="1073"/>
    <n v="6.7334255792472373E-4"/>
    <n v="10.795899347623486"/>
  </r>
  <r>
    <n v="7086361926"/>
    <d v="2016-04-29T00:00:00"/>
    <x v="2"/>
    <x v="426"/>
    <n v="4.9499998090000004"/>
    <n v="4.9499998090000004"/>
    <n v="0"/>
    <n v="0.49000000999999999"/>
    <n v="0.44999998800000002"/>
    <n v="4"/>
    <n v="0"/>
    <n v="24"/>
    <n v="36"/>
    <n v="182"/>
    <n v="1198"/>
    <x v="388"/>
    <n v="1440"/>
    <n v="6.2809285737850534E-4"/>
    <n v="5.4729166666666664"/>
  </r>
  <r>
    <n v="7086361926"/>
    <d v="2016-04-30T00:00:00"/>
    <x v="3"/>
    <x v="427"/>
    <n v="9.4099998469999999"/>
    <n v="9.4099998469999999"/>
    <n v="0"/>
    <n v="3.119999886"/>
    <n v="1.039999962"/>
    <n v="5.2399997709999999"/>
    <n v="0"/>
    <n v="42"/>
    <n v="17"/>
    <n v="308"/>
    <n v="584"/>
    <x v="389"/>
    <n v="951"/>
    <n v="6.4629119828296699E-4"/>
    <n v="15.310199789695059"/>
  </r>
  <r>
    <n v="8053475328"/>
    <d v="2016-04-13T00:00:00"/>
    <x v="0"/>
    <x v="428"/>
    <n v="13.350000380000001"/>
    <n v="13.350000380000001"/>
    <n v="0"/>
    <n v="10.43000031"/>
    <n v="0.469999999"/>
    <n v="2.4500000480000002"/>
    <n v="0"/>
    <n v="95"/>
    <n v="12"/>
    <n v="156"/>
    <n v="1177"/>
    <x v="390"/>
    <n v="1440"/>
    <n v="8.1238972676930571E-4"/>
    <n v="11.411805555555555"/>
  </r>
  <r>
    <n v="8053475328"/>
    <d v="2016-04-14T00:00:00"/>
    <x v="1"/>
    <x v="429"/>
    <n v="15.97000027"/>
    <n v="15.97000027"/>
    <n v="0"/>
    <n v="12.34000015"/>
    <n v="0.209999993"/>
    <n v="3.3599998950000001"/>
    <n v="0"/>
    <n v="119"/>
    <n v="5"/>
    <n v="193"/>
    <n v="1123"/>
    <x v="391"/>
    <n v="1440"/>
    <n v="7.9220200754005657E-4"/>
    <n v="13.999305555555555"/>
  </r>
  <r>
    <n v="8053475328"/>
    <d v="2016-04-15T00:00:00"/>
    <x v="2"/>
    <x v="430"/>
    <n v="16.239999770000001"/>
    <n v="16.239999770000001"/>
    <n v="0"/>
    <n v="13.260000229999999"/>
    <n v="0.38999998600000002"/>
    <n v="2.5899999139999998"/>
    <n v="0"/>
    <n v="132"/>
    <n v="8"/>
    <n v="158"/>
    <n v="1142"/>
    <x v="392"/>
    <n v="1440"/>
    <n v="7.8571773041753354E-4"/>
    <n v="14.353472222222223"/>
  </r>
  <r>
    <n v="8053475328"/>
    <d v="2016-04-16T00:00:00"/>
    <x v="3"/>
    <x v="431"/>
    <n v="11.10999966"/>
    <n v="11.10999966"/>
    <n v="0"/>
    <n v="9.3599996569999995"/>
    <n v="0.27000001099999998"/>
    <n v="1.4900000099999999"/>
    <n v="0"/>
    <n v="96"/>
    <n v="6"/>
    <n v="83"/>
    <n v="1255"/>
    <x v="393"/>
    <n v="1440"/>
    <n v="7.636263427039659E-4"/>
    <n v="10.103472222222221"/>
  </r>
  <r>
    <n v="8053475328"/>
    <d v="2016-04-17T00:00:00"/>
    <x v="4"/>
    <x v="432"/>
    <n v="13.68999958"/>
    <n v="13.68999958"/>
    <n v="0"/>
    <n v="9.2399997710000008"/>
    <n v="0.80000001200000004"/>
    <n v="3.6400001049999999"/>
    <n v="0"/>
    <n v="111"/>
    <n v="21"/>
    <n v="195"/>
    <n v="1113"/>
    <x v="394"/>
    <n v="1440"/>
    <n v="7.2714715992988795E-4"/>
    <n v="13.074305555555556"/>
  </r>
  <r>
    <n v="8053475328"/>
    <d v="2016-04-18T00:00:00"/>
    <x v="5"/>
    <x v="433"/>
    <n v="12.65999985"/>
    <n v="12.65999985"/>
    <n v="0"/>
    <n v="9.0799999239999991"/>
    <n v="0.23000000400000001"/>
    <n v="3.3499999049999998"/>
    <n v="0"/>
    <n v="102"/>
    <n v="6"/>
    <n v="195"/>
    <n v="1137"/>
    <x v="395"/>
    <n v="1440"/>
    <n v="7.4139141777933943E-4"/>
    <n v="11.858333333333334"/>
  </r>
  <r>
    <n v="8053475328"/>
    <d v="2016-04-19T00:00:00"/>
    <x v="6"/>
    <x v="434"/>
    <n v="12.47999954"/>
    <n v="12.47999954"/>
    <n v="0"/>
    <n v="9.2200002669999996"/>
    <n v="0.310000002"/>
    <n v="2.9500000480000002"/>
    <n v="0"/>
    <n v="90"/>
    <n v="7"/>
    <n v="191"/>
    <n v="1152"/>
    <x v="396"/>
    <n v="1440"/>
    <n v="7.8347664887940232E-4"/>
    <n v="11.061805555555557"/>
  </r>
  <r>
    <n v="8053475328"/>
    <d v="2016-04-20T00:00:00"/>
    <x v="0"/>
    <x v="435"/>
    <n v="12.18999958"/>
    <n v="12.18999958"/>
    <n v="0"/>
    <n v="9.5799999239999991"/>
    <n v="0.23000000400000001"/>
    <n v="2.380000114"/>
    <n v="0"/>
    <n v="89"/>
    <n v="5"/>
    <n v="158"/>
    <n v="695"/>
    <x v="397"/>
    <n v="947"/>
    <n v="8.0685726634895419E-4"/>
    <n v="15.953537486800421"/>
  </r>
  <r>
    <n v="8053475328"/>
    <d v="2016-04-21T00:00:00"/>
    <x v="1"/>
    <x v="436"/>
    <n v="12.510000229999999"/>
    <n v="12.510000229999999"/>
    <n v="0"/>
    <n v="9.6700000760000009"/>
    <n v="0.25"/>
    <n v="2.579999924"/>
    <n v="0"/>
    <n v="100"/>
    <n v="6"/>
    <n v="170"/>
    <n v="1164"/>
    <x v="398"/>
    <n v="1440"/>
    <n v="7.7909947250420373E-4"/>
    <n v="11.150694444444444"/>
  </r>
  <r>
    <n v="8053475328"/>
    <d v="2016-04-22T00:00:00"/>
    <x v="2"/>
    <x v="437"/>
    <n v="8.2899999619999996"/>
    <n v="8.2899999619999996"/>
    <n v="0"/>
    <n v="6.2600002290000001"/>
    <n v="0.15000000599999999"/>
    <n v="1.8799999949999999"/>
    <n v="0"/>
    <n v="60"/>
    <n v="3"/>
    <n v="117"/>
    <n v="1260"/>
    <x v="399"/>
    <n v="1440"/>
    <n v="7.8802281007604562E-4"/>
    <n v="7.3055555555555562"/>
  </r>
  <r>
    <n v="8053475328"/>
    <d v="2016-04-23T00:00:00"/>
    <x v="3"/>
    <x v="438"/>
    <n v="17.190000529999999"/>
    <n v="17.190000529999999"/>
    <n v="0"/>
    <n v="12.539999959999999"/>
    <n v="0.62999999500000003"/>
    <n v="4.0199999809999998"/>
    <n v="0"/>
    <n v="125"/>
    <n v="14"/>
    <n v="223"/>
    <n v="741"/>
    <x v="400"/>
    <n v="1103"/>
    <n v="7.6881794937161765E-4"/>
    <n v="20.27107887579329"/>
  </r>
  <r>
    <n v="8053475328"/>
    <d v="2016-04-24T00:00:00"/>
    <x v="4"/>
    <x v="439"/>
    <n v="17.950000760000002"/>
    <n v="17.950000760000002"/>
    <n v="0"/>
    <n v="13.130000109999999"/>
    <n v="1.5499999520000001"/>
    <n v="3.2599999899999998"/>
    <n v="0"/>
    <n v="129"/>
    <n v="33"/>
    <n v="182"/>
    <n v="1096"/>
    <x v="401"/>
    <n v="1440"/>
    <n v="7.8084221158865503E-4"/>
    <n v="15.963888888888889"/>
  </r>
  <r>
    <n v="8053475328"/>
    <d v="2016-04-25T00:00:00"/>
    <x v="5"/>
    <x v="440"/>
    <n v="15.68999958"/>
    <n v="15.68999958"/>
    <n v="0"/>
    <n v="11.369999890000001"/>
    <n v="0.46000000800000002"/>
    <n v="3.8599998950000001"/>
    <n v="0"/>
    <n v="118"/>
    <n v="9"/>
    <n v="209"/>
    <n v="1104"/>
    <x v="402"/>
    <n v="1440"/>
    <n v="7.6536583317073168E-4"/>
    <n v="14.236111111111111"/>
  </r>
  <r>
    <n v="8053475328"/>
    <d v="2016-04-26T00:00:00"/>
    <x v="6"/>
    <x v="441"/>
    <n v="9.6199998860000004"/>
    <n v="9.6199998860000004"/>
    <n v="0"/>
    <n v="6.3099999430000002"/>
    <n v="0.20000000300000001"/>
    <n v="3.0999999049999998"/>
    <n v="0"/>
    <n v="68"/>
    <n v="5"/>
    <n v="185"/>
    <n v="1182"/>
    <x v="381"/>
    <n v="1440"/>
    <n v="7.5837602569964527E-4"/>
    <n v="8.8090277777777768"/>
  </r>
  <r>
    <n v="8053475328"/>
    <d v="2016-04-27T00:00:00"/>
    <x v="0"/>
    <x v="442"/>
    <n v="9.8199996949999999"/>
    <n v="9.8199996949999999"/>
    <n v="0"/>
    <n v="6.4600000380000004"/>
    <n v="0.43000000700000002"/>
    <n v="2.9300000669999999"/>
    <n v="0"/>
    <n v="60"/>
    <n v="10"/>
    <n v="183"/>
    <n v="1187"/>
    <x v="403"/>
    <n v="1440"/>
    <n v="7.9053290090162613E-4"/>
    <n v="8.62638888888889"/>
  </r>
  <r>
    <n v="8053475328"/>
    <d v="2016-04-28T00:00:00"/>
    <x v="1"/>
    <x v="443"/>
    <n v="12.399999619999999"/>
    <n v="12.399999619999999"/>
    <n v="0"/>
    <n v="9.6700000760000009"/>
    <n v="0.38999998600000002"/>
    <n v="2.3499999049999998"/>
    <n v="0"/>
    <n v="90"/>
    <n v="9"/>
    <n v="153"/>
    <n v="1188"/>
    <x v="404"/>
    <n v="1440"/>
    <n v="8.0274484495371267E-4"/>
    <n v="10.727083333333333"/>
  </r>
  <r>
    <n v="8053475328"/>
    <d v="2016-04-29T00:00:00"/>
    <x v="2"/>
    <x v="444"/>
    <n v="9.6499996190000008"/>
    <n v="9.6499996190000008"/>
    <n v="0"/>
    <n v="6.170000076"/>
    <n v="0.310000002"/>
    <n v="3.170000076"/>
    <n v="0"/>
    <n v="58"/>
    <n v="8"/>
    <n v="159"/>
    <n v="1215"/>
    <x v="405"/>
    <n v="1440"/>
    <n v="7.8359720820138053E-4"/>
    <n v="8.5520833333333321"/>
  </r>
  <r>
    <n v="8053475328"/>
    <d v="2016-04-30T00:00:00"/>
    <x v="3"/>
    <x v="445"/>
    <n v="5.5900001530000001"/>
    <n v="5.5900001530000001"/>
    <n v="0"/>
    <n v="2.9900000100000002"/>
    <n v="5.9999998999999998E-2"/>
    <n v="2.539999962"/>
    <n v="0"/>
    <n v="27"/>
    <n v="1"/>
    <n v="131"/>
    <n v="1281"/>
    <x v="406"/>
    <n v="1440"/>
    <n v="7.8346182943237559E-4"/>
    <n v="4.9548611111111116"/>
  </r>
  <r>
    <n v="8253242879"/>
    <d v="2016-04-13T00:00:00"/>
    <x v="0"/>
    <x v="446"/>
    <n v="6.0999999049999998"/>
    <n v="6.0999999049999998"/>
    <n v="0"/>
    <n v="4.170000076"/>
    <n v="0.62999999500000003"/>
    <n v="1.309999943"/>
    <n v="0"/>
    <n v="35"/>
    <n v="11"/>
    <n v="96"/>
    <n v="1298"/>
    <x v="407"/>
    <n v="1440"/>
    <n v="7.5748167204768406E-4"/>
    <n v="5.5923611111111118"/>
  </r>
  <r>
    <n v="8253242879"/>
    <d v="2016-04-14T00:00:00"/>
    <x v="1"/>
    <x v="447"/>
    <n v="3.460000038"/>
    <n v="3.460000038"/>
    <n v="0"/>
    <n v="1.9299999480000001"/>
    <n v="0.99000001000000004"/>
    <n v="0.540000021"/>
    <n v="0"/>
    <n v="29"/>
    <n v="16"/>
    <n v="33"/>
    <n v="1362"/>
    <x v="355"/>
    <n v="1440"/>
    <n v="6.610622923194497E-4"/>
    <n v="3.6347222222222224"/>
  </r>
  <r>
    <n v="8253242879"/>
    <d v="2016-04-15T00:00:00"/>
    <x v="2"/>
    <x v="448"/>
    <n v="1.769999981"/>
    <n v="1.769999981"/>
    <n v="0"/>
    <n v="0"/>
    <n v="0"/>
    <n v="1.7599999900000001"/>
    <n v="0"/>
    <n v="0"/>
    <n v="0"/>
    <n v="105"/>
    <n v="1335"/>
    <x v="126"/>
    <n v="1440"/>
    <n v="6.6242514258982039E-4"/>
    <n v="1.8555555555555554"/>
  </r>
  <r>
    <n v="8253242879"/>
    <d v="2016-04-16T00:00:00"/>
    <x v="3"/>
    <x v="449"/>
    <n v="6.1399998660000001"/>
    <n v="6.1399998660000001"/>
    <n v="0"/>
    <n v="0.43000000700000002"/>
    <n v="3.2699999809999998"/>
    <n v="2.4500000480000002"/>
    <n v="0"/>
    <n v="6"/>
    <n v="51"/>
    <n v="115"/>
    <n v="1268"/>
    <x v="204"/>
    <n v="1440"/>
    <n v="6.6335348595505624E-4"/>
    <n v="6.4277777777777771"/>
  </r>
  <r>
    <n v="8253242879"/>
    <d v="2016-04-17T00:00:00"/>
    <x v="4"/>
    <x v="450"/>
    <n v="7.9099998469999999"/>
    <n v="7.9099998469999999"/>
    <n v="0"/>
    <n v="5.4299998279999997"/>
    <n v="0.15000000599999999"/>
    <n v="2.329999924"/>
    <n v="0"/>
    <n v="41"/>
    <n v="5"/>
    <n v="157"/>
    <n v="1237"/>
    <x v="408"/>
    <n v="1440"/>
    <n v="7.7518618649549198E-4"/>
    <n v="7.0861111111111112"/>
  </r>
  <r>
    <n v="8253242879"/>
    <d v="2016-04-18T00:00:00"/>
    <x v="5"/>
    <x v="451"/>
    <n v="3.4800000190000002"/>
    <n v="3.4800000190000002"/>
    <n v="0"/>
    <n v="1.039999962"/>
    <n v="0.62999999500000003"/>
    <n v="1.7999999520000001"/>
    <n v="0"/>
    <n v="16"/>
    <n v="16"/>
    <n v="130"/>
    <n v="1278"/>
    <x v="409"/>
    <n v="1440"/>
    <n v="6.7559697515045625E-4"/>
    <n v="3.5770833333333334"/>
  </r>
  <r>
    <n v="8253242879"/>
    <d v="2016-04-19T00:00:00"/>
    <x v="6"/>
    <x v="452"/>
    <n v="2.7799999710000001"/>
    <n v="2.7799999710000001"/>
    <n v="0"/>
    <n v="0"/>
    <n v="0"/>
    <n v="2.7799999710000001"/>
    <n v="0"/>
    <n v="0"/>
    <n v="0"/>
    <n v="164"/>
    <n v="1276"/>
    <x v="68"/>
    <n v="1440"/>
    <n v="6.6001898646723652E-4"/>
    <n v="2.9249999999999998"/>
  </r>
  <r>
    <n v="8253242879"/>
    <d v="2016-04-20T00:00:00"/>
    <x v="0"/>
    <x v="453"/>
    <n v="4.2699999809999998"/>
    <n v="4.2699999809999998"/>
    <n v="0"/>
    <n v="0.33000001299999998"/>
    <n v="0.81999999300000004"/>
    <n v="3.1099998950000001"/>
    <n v="0.01"/>
    <n v="5"/>
    <n v="18"/>
    <n v="216"/>
    <n v="1201"/>
    <x v="410"/>
    <n v="1440"/>
    <n v="6.6037735555211875E-4"/>
    <n v="4.490277777777778"/>
  </r>
  <r>
    <n v="8253242879"/>
    <d v="2016-04-21T00:00:00"/>
    <x v="1"/>
    <x v="454"/>
    <n v="8.5600004199999997"/>
    <n v="8.5600004199999997"/>
    <n v="0"/>
    <n v="5.8800001139999996"/>
    <n v="0.93000000699999996"/>
    <n v="1.75"/>
    <n v="0"/>
    <n v="49"/>
    <n v="20"/>
    <n v="172"/>
    <n v="1199"/>
    <x v="411"/>
    <n v="1440"/>
    <n v="7.5967344870429528E-4"/>
    <n v="7.8250000000000011"/>
  </r>
  <r>
    <n v="8253242879"/>
    <d v="2016-04-22T00:00:00"/>
    <x v="2"/>
    <x v="455"/>
    <n v="1.8700000050000001"/>
    <n v="1.8700000050000001"/>
    <n v="0"/>
    <n v="0"/>
    <n v="0"/>
    <n v="1.8700000050000001"/>
    <n v="0"/>
    <n v="0"/>
    <n v="0"/>
    <n v="120"/>
    <n v="1320"/>
    <x v="412"/>
    <n v="1440"/>
    <n v="6.6218130488668553E-4"/>
    <n v="1.9611111111111112"/>
  </r>
  <r>
    <n v="8253242879"/>
    <d v="2016-04-23T00:00:00"/>
    <x v="3"/>
    <x v="456"/>
    <n v="6.2600002290000001"/>
    <n v="6.2600002290000001"/>
    <n v="0"/>
    <n v="2.0899999139999998"/>
    <n v="1.039999962"/>
    <n v="3.130000114"/>
    <n v="0"/>
    <n v="30"/>
    <n v="26"/>
    <n v="191"/>
    <n v="1193"/>
    <x v="413"/>
    <n v="1440"/>
    <n v="6.7442364027149322E-4"/>
    <n v="6.4458333333333329"/>
  </r>
  <r>
    <n v="8253242879"/>
    <d v="2016-04-24T00:00:00"/>
    <x v="4"/>
    <x v="457"/>
    <n v="7.1300001139999996"/>
    <n v="7.1300001139999996"/>
    <n v="0"/>
    <n v="5.5999999049999998"/>
    <n v="0.189999998"/>
    <n v="1.3400000329999999"/>
    <n v="0"/>
    <n v="41"/>
    <n v="4"/>
    <n v="82"/>
    <n v="1313"/>
    <x v="414"/>
    <n v="1440"/>
    <n v="8.0067379157776526E-4"/>
    <n v="6.1840277777777777"/>
  </r>
  <r>
    <n v="8253242879"/>
    <d v="2016-04-25T00:00:00"/>
    <x v="5"/>
    <x v="458"/>
    <n v="4.5100002290000001"/>
    <n v="4.5100002290000001"/>
    <n v="0"/>
    <n v="0.36000001399999998"/>
    <n v="2.3900001049999999"/>
    <n v="1.769999981"/>
    <n v="0"/>
    <n v="7"/>
    <n v="54"/>
    <n v="118"/>
    <n v="1261"/>
    <x v="415"/>
    <n v="1440"/>
    <n v="6.604188357006883E-4"/>
    <n v="4.7423611111111104"/>
  </r>
  <r>
    <n v="8253242879"/>
    <d v="2016-04-26T00:00:00"/>
    <x v="6"/>
    <x v="459"/>
    <n v="3.039999962"/>
    <n v="3.039999962"/>
    <n v="0"/>
    <n v="1.1799999480000001"/>
    <n v="0.49000000999999999"/>
    <n v="1.3700000050000001"/>
    <n v="0"/>
    <n v="19"/>
    <n v="14"/>
    <n v="108"/>
    <n v="1299"/>
    <x v="416"/>
    <n v="1440"/>
    <n v="6.6637438886453309E-4"/>
    <n v="3.1680555555555556"/>
  </r>
  <r>
    <n v="8253242879"/>
    <d v="2016-04-27T00:00:00"/>
    <x v="0"/>
    <x v="460"/>
    <n v="8.1800003050000001"/>
    <n v="8.1800003050000001"/>
    <n v="0"/>
    <n v="6.2399997709999999"/>
    <n v="0.23000000400000001"/>
    <n v="1.7000000479999999"/>
    <n v="0"/>
    <n v="45"/>
    <n v="5"/>
    <n v="104"/>
    <n v="1286"/>
    <x v="417"/>
    <n v="1440"/>
    <n v="7.9945272722830338E-4"/>
    <n v="7.1055555555555552"/>
  </r>
  <r>
    <n v="8253242879"/>
    <d v="2016-04-28T00:00:00"/>
    <x v="1"/>
    <x v="461"/>
    <n v="1.7999999520000001"/>
    <n v="1.7999999520000001"/>
    <n v="0"/>
    <n v="0.670000017"/>
    <n v="0.77999997099999996"/>
    <n v="0.34000000400000002"/>
    <n v="0"/>
    <n v="11"/>
    <n v="16"/>
    <n v="20"/>
    <n v="1393"/>
    <x v="418"/>
    <n v="1440"/>
    <n v="6.6225163796909496E-4"/>
    <n v="1.8875"/>
  </r>
  <r>
    <n v="8253242879"/>
    <d v="2016-04-29T00:00:00"/>
    <x v="2"/>
    <x v="462"/>
    <n v="4.2600002290000001"/>
    <n v="4.2600002290000001"/>
    <n v="0"/>
    <n v="1.289999962"/>
    <n v="0.540000021"/>
    <n v="2.4000000950000002"/>
    <n v="0"/>
    <n v="16"/>
    <n v="14"/>
    <n v="136"/>
    <n v="1257"/>
    <x v="146"/>
    <n v="1423"/>
    <n v="6.8051121869009583E-4"/>
    <n v="4.3991567111735774"/>
  </r>
  <r>
    <n v="8253242879"/>
    <d v="2016-04-30T00:00:00"/>
    <x v="3"/>
    <x v="65"/>
    <n v="0"/>
    <n v="0"/>
    <n v="0"/>
    <n v="0"/>
    <n v="0"/>
    <n v="0"/>
    <n v="0"/>
    <n v="0"/>
    <n v="0"/>
    <n v="0"/>
    <n v="1440"/>
    <x v="419"/>
    <n v="1440"/>
    <n v="0"/>
    <n v="0"/>
  </r>
  <r>
    <n v="8378563200"/>
    <d v="2016-04-13T00:00:00"/>
    <x v="0"/>
    <x v="463"/>
    <n v="9.8199996949999999"/>
    <n v="9.8199996949999999"/>
    <n v="2.0921471120000001"/>
    <n v="4.9600000380000004"/>
    <n v="0.64999997600000003"/>
    <n v="4.2100000380000004"/>
    <n v="0"/>
    <n v="116"/>
    <n v="14"/>
    <n v="169"/>
    <n v="680"/>
    <x v="420"/>
    <n v="979"/>
    <n v="7.9283059058614565E-4"/>
    <n v="12.651685393258427"/>
  </r>
  <r>
    <n v="8378563200"/>
    <d v="2016-04-14T00:00:00"/>
    <x v="1"/>
    <x v="464"/>
    <n v="10.56000042"/>
    <n v="10.56000042"/>
    <n v="2.2530810830000001"/>
    <n v="5.6199998860000004"/>
    <n v="1.0299999710000001"/>
    <n v="3.9100000860000002"/>
    <n v="0"/>
    <n v="123"/>
    <n v="21"/>
    <n v="174"/>
    <n v="699"/>
    <x v="421"/>
    <n v="1017"/>
    <n v="7.929118801621865E-4"/>
    <n v="13.095378564405113"/>
  </r>
  <r>
    <n v="8378563200"/>
    <d v="2016-04-15T00:00:00"/>
    <x v="2"/>
    <x v="465"/>
    <n v="11.47000027"/>
    <n v="11.47000027"/>
    <n v="0"/>
    <n v="4.9099998469999999"/>
    <n v="1.1499999759999999"/>
    <n v="5.4099998469999999"/>
    <n v="0"/>
    <n v="60"/>
    <n v="23"/>
    <n v="190"/>
    <n v="729"/>
    <x v="422"/>
    <n v="1002"/>
    <n v="7.9316784938800915E-4"/>
    <n v="14.432135728542914"/>
  </r>
  <r>
    <n v="8378563200"/>
    <d v="2016-04-16T00:00:00"/>
    <x v="3"/>
    <x v="466"/>
    <n v="8.8900003430000005"/>
    <n v="8.8900003430000005"/>
    <n v="0"/>
    <n v="5.3699998860000004"/>
    <n v="1.0700000519999999"/>
    <n v="2.4400000569999998"/>
    <n v="0"/>
    <n v="64"/>
    <n v="21"/>
    <n v="142"/>
    <n v="563"/>
    <x v="423"/>
    <n v="790"/>
    <n v="7.9325424672079957E-4"/>
    <n v="14.186075949367089"/>
  </r>
  <r>
    <n v="8378563200"/>
    <d v="2016-04-17T00:00:00"/>
    <x v="4"/>
    <x v="467"/>
    <n v="1.690000057"/>
    <n v="1.690000057"/>
    <n v="0"/>
    <n v="0"/>
    <n v="0"/>
    <n v="1.690000057"/>
    <n v="0"/>
    <n v="0"/>
    <n v="0"/>
    <n v="93"/>
    <n v="599"/>
    <x v="214"/>
    <n v="692"/>
    <n v="7.92682953564728E-4"/>
    <n v="3.0809248554913289"/>
  </r>
  <r>
    <n v="8378563200"/>
    <d v="2016-04-18T00:00:00"/>
    <x v="5"/>
    <x v="468"/>
    <n v="10.81000042"/>
    <n v="10.81000042"/>
    <n v="2.0921471120000001"/>
    <n v="5.0500001909999996"/>
    <n v="0.560000002"/>
    <n v="5.1999998090000004"/>
    <n v="0"/>
    <n v="117"/>
    <n v="10"/>
    <n v="174"/>
    <n v="720"/>
    <x v="424"/>
    <n v="1021"/>
    <n v="7.9310347909024206E-4"/>
    <n v="13.349657198824682"/>
  </r>
  <r>
    <n v="8378563200"/>
    <d v="2016-04-19T00:00:00"/>
    <x v="6"/>
    <x v="469"/>
    <n v="10.35999966"/>
    <n v="10.35999966"/>
    <n v="2.2530810830000001"/>
    <n v="5.3000001909999996"/>
    <n v="0.87999999500000003"/>
    <n v="4.1799998279999997"/>
    <n v="0"/>
    <n v="120"/>
    <n v="19"/>
    <n v="154"/>
    <n v="737"/>
    <x v="425"/>
    <n v="1030"/>
    <n v="7.92654908951798E-4"/>
    <n v="12.689320388349513"/>
  </r>
  <r>
    <n v="8378563200"/>
    <d v="2016-04-20T00:00:00"/>
    <x v="0"/>
    <x v="470"/>
    <n v="7.4400000569999998"/>
    <n v="7.4400000569999998"/>
    <n v="2.0921471120000001"/>
    <n v="2.2300000190000002"/>
    <n v="0.439999998"/>
    <n v="4.7800002099999999"/>
    <n v="0"/>
    <n v="82"/>
    <n v="8"/>
    <n v="169"/>
    <n v="763"/>
    <x v="426"/>
    <n v="1022"/>
    <n v="7.9250107126118449E-4"/>
    <n v="9.1859099804305284"/>
  </r>
  <r>
    <n v="8378563200"/>
    <d v="2016-04-21T00:00:00"/>
    <x v="1"/>
    <x v="471"/>
    <n v="12.010000229999999"/>
    <n v="12.010000229999999"/>
    <n v="2.2530810830000001"/>
    <n v="6.9000000950000002"/>
    <n v="0.81999999300000004"/>
    <n v="4.2899999619999996"/>
    <n v="0"/>
    <n v="137"/>
    <n v="16"/>
    <n v="145"/>
    <n v="677"/>
    <x v="427"/>
    <n v="975"/>
    <n v="7.9284395497755472E-4"/>
    <n v="15.536410256410257"/>
  </r>
  <r>
    <n v="8378563200"/>
    <d v="2016-04-22T00:00:00"/>
    <x v="2"/>
    <x v="472"/>
    <n v="9.6700000760000009"/>
    <n v="9.6700000760000009"/>
    <n v="2.0921471120000001"/>
    <n v="4.9099998469999999"/>
    <n v="0.58999997400000004"/>
    <n v="4.1799998279999997"/>
    <n v="0"/>
    <n v="113"/>
    <n v="12"/>
    <n v="159"/>
    <n v="769"/>
    <x v="428"/>
    <n v="1053"/>
    <n v="7.9262295704918045E-4"/>
    <n v="11.585944919278253"/>
  </r>
  <r>
    <n v="8378563200"/>
    <d v="2016-04-23T00:00:00"/>
    <x v="3"/>
    <x v="473"/>
    <n v="4.5300002099999999"/>
    <n v="4.5300002099999999"/>
    <n v="0"/>
    <n v="1.519999981"/>
    <n v="0.519999981"/>
    <n v="2.4800000190000002"/>
    <n v="0"/>
    <n v="19"/>
    <n v="10"/>
    <n v="136"/>
    <n v="740"/>
    <x v="272"/>
    <n v="905"/>
    <n v="7.9348400945874933E-4"/>
    <n v="6.3082872928176794"/>
  </r>
  <r>
    <n v="8378563200"/>
    <d v="2016-04-24T00:00:00"/>
    <x v="4"/>
    <x v="474"/>
    <n v="2.9400000569999998"/>
    <n v="2.9400000569999998"/>
    <n v="0"/>
    <n v="0"/>
    <n v="0"/>
    <n v="2.9400000569999998"/>
    <n v="0"/>
    <n v="0"/>
    <n v="0"/>
    <n v="135"/>
    <n v="734"/>
    <x v="429"/>
    <n v="869"/>
    <n v="7.9395086605455031E-4"/>
    <n v="4.2612197928653623"/>
  </r>
  <r>
    <n v="8378563200"/>
    <d v="2016-04-25T00:00:00"/>
    <x v="5"/>
    <x v="475"/>
    <n v="9.8400001530000001"/>
    <n v="9.8400001530000001"/>
    <n v="2.0921471120000001"/>
    <n v="5.0500001909999996"/>
    <n v="0.87000000499999997"/>
    <n v="3.920000076"/>
    <n v="0"/>
    <n v="117"/>
    <n v="16"/>
    <n v="141"/>
    <n v="692"/>
    <x v="288"/>
    <n v="966"/>
    <n v="7.9322854921402657E-4"/>
    <n v="12.8416149068323"/>
  </r>
  <r>
    <n v="8378563200"/>
    <d v="2016-04-26T00:00:00"/>
    <x v="6"/>
    <x v="476"/>
    <n v="12.850000380000001"/>
    <n v="12.850000380000001"/>
    <n v="0"/>
    <n v="7.5100002290000001"/>
    <n v="0.920000017"/>
    <n v="4.420000076"/>
    <n v="0"/>
    <n v="90"/>
    <n v="18"/>
    <n v="161"/>
    <n v="593"/>
    <x v="430"/>
    <n v="862"/>
    <n v="7.9281838474827256E-4"/>
    <n v="18.80278422273782"/>
  </r>
  <r>
    <n v="8378563200"/>
    <d v="2016-04-27T00:00:00"/>
    <x v="0"/>
    <x v="477"/>
    <n v="5.8400001530000001"/>
    <n v="5.8400001530000001"/>
    <n v="0"/>
    <n v="0.33000001299999998"/>
    <n v="0.18000000699999999"/>
    <n v="5.329999924"/>
    <n v="0"/>
    <n v="4"/>
    <n v="4"/>
    <n v="192"/>
    <n v="676"/>
    <x v="266"/>
    <n v="876"/>
    <n v="7.9358610585677407E-4"/>
    <n v="8.4006849315068486"/>
  </r>
  <r>
    <n v="8378563200"/>
    <d v="2016-04-28T00:00:00"/>
    <x v="1"/>
    <x v="478"/>
    <n v="4.3000001909999996"/>
    <n v="4.3000001909999996"/>
    <n v="0"/>
    <n v="0.89999997600000003"/>
    <n v="0.49000000999999999"/>
    <n v="2.9100000860000002"/>
    <n v="0"/>
    <n v="11"/>
    <n v="10"/>
    <n v="139"/>
    <n v="711"/>
    <x v="431"/>
    <n v="871"/>
    <n v="7.937973400406128E-4"/>
    <n v="6.2192881745120552"/>
  </r>
  <r>
    <n v="8378563200"/>
    <d v="2016-04-29T00:00:00"/>
    <x v="2"/>
    <x v="22"/>
    <n v="4.9000000950000002"/>
    <n v="4.9000000950000002"/>
    <n v="0"/>
    <n v="0.25"/>
    <n v="0.36000001399999998"/>
    <n v="4.2699999809999998"/>
    <n v="0"/>
    <n v="3"/>
    <n v="7"/>
    <n v="172"/>
    <n v="767"/>
    <x v="432"/>
    <n v="949"/>
    <n v="7.9352228259109317E-4"/>
    <n v="6.506849315068493"/>
  </r>
  <r>
    <n v="8378563200"/>
    <d v="2016-04-30T00:00:00"/>
    <x v="3"/>
    <x v="479"/>
    <n v="2.3399999139999998"/>
    <n v="2.3399999139999998"/>
    <n v="0"/>
    <n v="0"/>
    <n v="0"/>
    <n v="2.3399999139999998"/>
    <n v="0"/>
    <n v="0"/>
    <n v="0"/>
    <n v="121"/>
    <n v="780"/>
    <x v="433"/>
    <n v="901"/>
    <n v="7.9429732315003387E-4"/>
    <n v="3.269700332963374"/>
  </r>
  <r>
    <n v="8583815059"/>
    <d v="2016-04-13T00:00:00"/>
    <x v="0"/>
    <x v="480"/>
    <n v="4.3499999049999998"/>
    <n v="4.3499999049999998"/>
    <n v="0"/>
    <n v="0.15000000599999999"/>
    <n v="0.97000002900000004"/>
    <n v="3.2300000190000002"/>
    <n v="0"/>
    <n v="2"/>
    <n v="23"/>
    <n v="163"/>
    <n v="1252"/>
    <x v="434"/>
    <n v="1440"/>
    <n v="7.8082927750852628E-4"/>
    <n v="3.8687500000000004"/>
  </r>
  <r>
    <n v="8583815059"/>
    <d v="2016-04-14T00:00:00"/>
    <x v="1"/>
    <x v="481"/>
    <n v="2.4500000480000002"/>
    <n v="2.4500000480000002"/>
    <n v="0"/>
    <n v="0"/>
    <n v="0"/>
    <n v="2.4300000669999999"/>
    <n v="0"/>
    <n v="0"/>
    <n v="0"/>
    <n v="134"/>
    <n v="1306"/>
    <x v="435"/>
    <n v="1440"/>
    <n v="7.8149921786283894E-4"/>
    <n v="2.1770833333333335"/>
  </r>
  <r>
    <n v="8583815059"/>
    <d v="2016-04-15T00:00:00"/>
    <x v="2"/>
    <x v="482"/>
    <n v="2.6800000669999999"/>
    <n v="2.6800000669999999"/>
    <n v="0"/>
    <n v="0"/>
    <n v="0"/>
    <n v="0.89999997600000003"/>
    <n v="0"/>
    <n v="0"/>
    <n v="0"/>
    <n v="65"/>
    <n v="1375"/>
    <x v="436"/>
    <n v="1440"/>
    <n v="7.8134112740524777E-4"/>
    <n v="2.3819444444444442"/>
  </r>
  <r>
    <n v="8583815059"/>
    <d v="2016-04-16T00:00:00"/>
    <x v="3"/>
    <x v="483"/>
    <n v="4.1500000950000002"/>
    <n v="4.1500000950000002"/>
    <n v="0"/>
    <n v="0"/>
    <n v="0"/>
    <n v="0"/>
    <n v="0"/>
    <n v="0"/>
    <n v="0"/>
    <n v="0"/>
    <n v="1440"/>
    <x v="386"/>
    <n v="1440"/>
    <n v="7.8022186407219411E-4"/>
    <n v="3.6937499999999996"/>
  </r>
  <r>
    <n v="8583815059"/>
    <d v="2016-04-17T00:00:00"/>
    <x v="4"/>
    <x v="484"/>
    <n v="2.3499999049999998"/>
    <n v="2.3499999049999998"/>
    <n v="0"/>
    <n v="0"/>
    <n v="0"/>
    <n v="0"/>
    <n v="0"/>
    <n v="0"/>
    <n v="0"/>
    <n v="0"/>
    <n v="1440"/>
    <x v="437"/>
    <n v="1440"/>
    <n v="7.812499684175531E-4"/>
    <n v="2.0888888888888886"/>
  </r>
  <r>
    <n v="8583815059"/>
    <d v="2016-04-18T00:00:00"/>
    <x v="5"/>
    <x v="485"/>
    <n v="3.0099999899999998"/>
    <n v="3.0099999899999998"/>
    <n v="0"/>
    <n v="0.310000002"/>
    <n v="1.059999943"/>
    <n v="1.3500000240000001"/>
    <n v="0"/>
    <n v="4"/>
    <n v="22"/>
    <n v="105"/>
    <n v="1309"/>
    <x v="308"/>
    <n v="1440"/>
    <n v="7.7898550465838501E-4"/>
    <n v="2.6833333333333331"/>
  </r>
  <r>
    <n v="8583815059"/>
    <d v="2016-04-19T00:00:00"/>
    <x v="6"/>
    <x v="486"/>
    <n v="4.4400000569999998"/>
    <n v="4.4400000569999998"/>
    <n v="0"/>
    <n v="0.52999997099999996"/>
    <n v="0.47999998900000002"/>
    <n v="3.4400000569999998"/>
    <n v="0"/>
    <n v="7"/>
    <n v="10"/>
    <n v="166"/>
    <n v="1257"/>
    <x v="361"/>
    <n v="1440"/>
    <n v="7.7935756661400729E-4"/>
    <n v="3.9562500000000007"/>
  </r>
  <r>
    <n v="8583815059"/>
    <d v="2016-04-20T00:00:00"/>
    <x v="0"/>
    <x v="396"/>
    <n v="4.1100001339999999"/>
    <n v="4.1100001339999999"/>
    <n v="0"/>
    <n v="0"/>
    <n v="1.039999962"/>
    <n v="3.0699999330000001"/>
    <n v="0"/>
    <n v="0"/>
    <n v="27"/>
    <n v="167"/>
    <n v="1246"/>
    <x v="438"/>
    <n v="1440"/>
    <n v="7.7944246804475625E-4"/>
    <n v="3.6618055555555555"/>
  </r>
  <r>
    <n v="8583815059"/>
    <d v="2016-04-21T00:00:00"/>
    <x v="1"/>
    <x v="28"/>
    <n v="6.6599998469999999"/>
    <n v="6.6599998469999999"/>
    <n v="0"/>
    <n v="2.630000114"/>
    <n v="1.019999981"/>
    <n v="3.0099999899999998"/>
    <n v="0"/>
    <n v="35"/>
    <n v="18"/>
    <n v="158"/>
    <n v="1229"/>
    <x v="439"/>
    <n v="1440"/>
    <n v="7.8004214652143355E-4"/>
    <n v="5.9291666666666671"/>
  </r>
  <r>
    <n v="8583815059"/>
    <d v="2016-04-22T00:00:00"/>
    <x v="2"/>
    <x v="487"/>
    <n v="6.7800002099999999"/>
    <n v="6.7800002099999999"/>
    <n v="0"/>
    <n v="0.28999999199999998"/>
    <n v="2.4100000860000002"/>
    <n v="4.079999924"/>
    <n v="0"/>
    <n v="4"/>
    <n v="54"/>
    <n v="212"/>
    <n v="1170"/>
    <x v="379"/>
    <n v="1440"/>
    <n v="7.8047659836537353E-4"/>
    <n v="6.0326388888888891"/>
  </r>
  <r>
    <n v="8583815059"/>
    <d v="2016-04-23T00:00:00"/>
    <x v="3"/>
    <x v="488"/>
    <n v="7.3499999049999998"/>
    <n v="7.3499999049999998"/>
    <n v="0"/>
    <n v="0.52999997099999996"/>
    <n v="2.0299999710000001"/>
    <n v="4.75"/>
    <n v="0"/>
    <n v="7"/>
    <n v="44"/>
    <n v="238"/>
    <n v="1151"/>
    <x v="440"/>
    <n v="1440"/>
    <n v="7.800063573172026E-4"/>
    <n v="6.5437500000000002"/>
  </r>
  <r>
    <n v="8583815059"/>
    <d v="2016-04-24T00:00:00"/>
    <x v="4"/>
    <x v="489"/>
    <n v="6.4600000380000004"/>
    <n v="6.4600000380000004"/>
    <n v="0"/>
    <n v="0.15000000599999999"/>
    <n v="2.0499999519999998"/>
    <n v="4.2699999809999998"/>
    <n v="0"/>
    <n v="2"/>
    <n v="44"/>
    <n v="206"/>
    <n v="1188"/>
    <x v="366"/>
    <n v="1440"/>
    <n v="7.7962829326574956E-4"/>
    <n v="5.7541666666666655"/>
  </r>
  <r>
    <n v="8583815059"/>
    <d v="2016-04-25T00:00:00"/>
    <x v="5"/>
    <x v="490"/>
    <n v="3.5099999899999998"/>
    <n v="3.5099999899999998"/>
    <n v="0"/>
    <n v="1.4700000289999999"/>
    <n v="0.23999999499999999"/>
    <n v="1.809999943"/>
    <n v="0"/>
    <n v="18"/>
    <n v="6"/>
    <n v="122"/>
    <n v="1294"/>
    <x v="441"/>
    <n v="1440"/>
    <n v="7.7948034421496777E-4"/>
    <n v="3.1270833333333332"/>
  </r>
  <r>
    <n v="8583815059"/>
    <d v="2016-04-26T00:00:00"/>
    <x v="6"/>
    <x v="491"/>
    <n v="8.1899995800000003"/>
    <n v="8.1899995800000003"/>
    <n v="0"/>
    <n v="7.0000000000000007E-2"/>
    <n v="4.2199997900000001"/>
    <n v="3.8900001049999999"/>
    <n v="0"/>
    <n v="1"/>
    <n v="91"/>
    <n v="214"/>
    <n v="1134"/>
    <x v="442"/>
    <n v="1440"/>
    <n v="7.8007425278597961E-4"/>
    <n v="7.2909722222222229"/>
  </r>
  <r>
    <n v="8583815059"/>
    <d v="2016-04-27T00:00:00"/>
    <x v="0"/>
    <x v="492"/>
    <n v="9.7299995419999998"/>
    <n v="9.7299995419999998"/>
    <n v="0"/>
    <n v="6.5999999049999998"/>
    <n v="0.27000001099999998"/>
    <n v="2.869999886"/>
    <n v="0"/>
    <n v="77"/>
    <n v="5"/>
    <n v="129"/>
    <n v="1229"/>
    <x v="443"/>
    <n v="1440"/>
    <n v="7.8002240997274326E-4"/>
    <n v="8.6625000000000014"/>
  </r>
  <r>
    <n v="8583815059"/>
    <d v="2016-04-28T00:00:00"/>
    <x v="1"/>
    <x v="493"/>
    <n v="4.8200001720000003"/>
    <n v="4.8200001720000003"/>
    <n v="0"/>
    <n v="0"/>
    <n v="1.2000000479999999"/>
    <n v="3.6099998950000001"/>
    <n v="0"/>
    <n v="0"/>
    <n v="28"/>
    <n v="203"/>
    <n v="1209"/>
    <x v="444"/>
    <n v="1440"/>
    <n v="7.8069325753158411E-4"/>
    <n v="4.2875000000000005"/>
  </r>
  <r>
    <n v="8583815059"/>
    <d v="2016-04-29T00:00:00"/>
    <x v="2"/>
    <x v="494"/>
    <n v="11.829999920000001"/>
    <n v="11.829999920000001"/>
    <n v="0"/>
    <n v="3.9000000950000002"/>
    <n v="3"/>
    <n v="4.920000076"/>
    <n v="0"/>
    <n v="46"/>
    <n v="67"/>
    <n v="258"/>
    <n v="1069"/>
    <x v="445"/>
    <n v="1440"/>
    <n v="7.7993142932489452E-4"/>
    <n v="10.533333333333333"/>
  </r>
  <r>
    <n v="8583815059"/>
    <d v="2016-04-30T00:00:00"/>
    <x v="3"/>
    <x v="495"/>
    <n v="7.8699998860000004"/>
    <n v="7.8699998860000004"/>
    <n v="0"/>
    <n v="0.15000000599999999"/>
    <n v="1.2799999710000001"/>
    <n v="6.4299998279999997"/>
    <n v="0"/>
    <n v="2"/>
    <n v="28"/>
    <n v="317"/>
    <n v="1093"/>
    <x v="446"/>
    <n v="1440"/>
    <n v="7.8036687020327218E-4"/>
    <n v="7.0034722222222223"/>
  </r>
  <r>
    <n v="8792009665"/>
    <d v="2016-04-13T00:00:00"/>
    <x v="0"/>
    <x v="496"/>
    <n v="0.83999997400000004"/>
    <n v="0.83999997400000004"/>
    <n v="0"/>
    <n v="0"/>
    <n v="0"/>
    <n v="0.83999997400000004"/>
    <n v="0"/>
    <n v="0"/>
    <n v="0"/>
    <n v="82"/>
    <n v="806"/>
    <x v="447"/>
    <n v="888"/>
    <n v="6.3636361666666666E-4"/>
    <n v="1.4864864864864864"/>
  </r>
  <r>
    <n v="8792009665"/>
    <d v="2016-04-14T00:00:00"/>
    <x v="1"/>
    <x v="497"/>
    <n v="0.77999997099999996"/>
    <n v="0.77999997099999996"/>
    <n v="0"/>
    <n v="0"/>
    <n v="0"/>
    <n v="0.77999997099999996"/>
    <n v="0"/>
    <n v="0"/>
    <n v="0"/>
    <n v="84"/>
    <n v="853"/>
    <x v="448"/>
    <n v="937"/>
    <n v="6.3986872108285481E-4"/>
    <n v="1.3009605122732124"/>
  </r>
  <r>
    <n v="8792009665"/>
    <d v="2016-04-15T00:00:00"/>
    <x v="2"/>
    <x v="498"/>
    <n v="1.5900000329999999"/>
    <n v="1.5900000329999999"/>
    <n v="0"/>
    <n v="0"/>
    <n v="0"/>
    <n v="1.5900000329999999"/>
    <n v="0"/>
    <n v="0"/>
    <n v="0"/>
    <n v="126"/>
    <n v="937"/>
    <x v="449"/>
    <n v="1063"/>
    <n v="6.403544232782924E-4"/>
    <n v="2.3358419567262465"/>
  </r>
  <r>
    <n v="8792009665"/>
    <d v="2016-04-16T00:00:00"/>
    <x v="3"/>
    <x v="73"/>
    <n v="0.15999999600000001"/>
    <n v="0.15999999600000001"/>
    <n v="0"/>
    <n v="0"/>
    <n v="0"/>
    <n v="0.15999999600000001"/>
    <n v="0"/>
    <n v="0"/>
    <n v="0"/>
    <n v="12"/>
    <n v="1428"/>
    <x v="450"/>
    <n v="1440"/>
    <n v="6.5573768852459019E-4"/>
    <n v="0.16944444444444445"/>
  </r>
  <r>
    <n v="8792009665"/>
    <d v="2016-04-17T00:00:00"/>
    <x v="4"/>
    <x v="65"/>
    <n v="0"/>
    <n v="0"/>
    <n v="0"/>
    <n v="0"/>
    <n v="0"/>
    <n v="0"/>
    <n v="0"/>
    <n v="0"/>
    <n v="0"/>
    <n v="0"/>
    <n v="1440"/>
    <x v="451"/>
    <n v="1440"/>
    <n v="0"/>
    <n v="0"/>
  </r>
  <r>
    <n v="8792009665"/>
    <d v="2016-04-18T00:00:00"/>
    <x v="5"/>
    <x v="65"/>
    <n v="0"/>
    <n v="0"/>
    <n v="0"/>
    <n v="0"/>
    <n v="0"/>
    <n v="0"/>
    <n v="0"/>
    <n v="0"/>
    <n v="0"/>
    <n v="0"/>
    <n v="1440"/>
    <x v="451"/>
    <n v="1440"/>
    <n v="0"/>
    <n v="0"/>
  </r>
  <r>
    <n v="8792009665"/>
    <d v="2016-04-19T00:00:00"/>
    <x v="6"/>
    <x v="65"/>
    <n v="0"/>
    <n v="0"/>
    <n v="0"/>
    <n v="0"/>
    <n v="0"/>
    <n v="0"/>
    <n v="0"/>
    <n v="0"/>
    <n v="0"/>
    <n v="0"/>
    <n v="1440"/>
    <x v="451"/>
    <n v="1440"/>
    <n v="0"/>
    <n v="0"/>
  </r>
  <r>
    <n v="8792009665"/>
    <d v="2016-04-20T00:00:00"/>
    <x v="0"/>
    <x v="499"/>
    <n v="2.0099999899999998"/>
    <n v="2.0099999899999998"/>
    <n v="0"/>
    <n v="0"/>
    <n v="0.280000001"/>
    <n v="1.7400000099999999"/>
    <n v="0"/>
    <n v="0"/>
    <n v="10"/>
    <n v="139"/>
    <n v="744"/>
    <x v="452"/>
    <n v="893"/>
    <n v="6.3870352399110258E-4"/>
    <n v="3.5240761478163498"/>
  </r>
  <r>
    <n v="8792009665"/>
    <d v="2016-04-21T00:00:00"/>
    <x v="1"/>
    <x v="500"/>
    <n v="9.0000003999999995E-2"/>
    <n v="9.0000003999999995E-2"/>
    <n v="0"/>
    <n v="0"/>
    <n v="0"/>
    <n v="9.0000003999999995E-2"/>
    <n v="0"/>
    <n v="0"/>
    <n v="0"/>
    <n v="9"/>
    <n v="1431"/>
    <x v="453"/>
    <n v="1440"/>
    <n v="6.250000277777777E-4"/>
    <n v="0.1"/>
  </r>
  <r>
    <n v="8792009665"/>
    <d v="2016-04-22T00:00:00"/>
    <x v="2"/>
    <x v="501"/>
    <n v="2.5999999049999998"/>
    <n v="2.5999999049999998"/>
    <n v="0"/>
    <n v="5.0000001000000002E-2"/>
    <n v="0.280000001"/>
    <n v="2.2699999809999998"/>
    <n v="0"/>
    <n v="1"/>
    <n v="20"/>
    <n v="195"/>
    <n v="817"/>
    <x v="454"/>
    <n v="1033"/>
    <n v="6.3913468657817102E-4"/>
    <n v="3.9380445304937077"/>
  </r>
  <r>
    <n v="8792009665"/>
    <d v="2016-04-23T00:00:00"/>
    <x v="3"/>
    <x v="502"/>
    <n v="3.3599998950000001"/>
    <n v="3.3599998950000001"/>
    <n v="0"/>
    <n v="0.15999999600000001"/>
    <n v="0.439999998"/>
    <n v="2.75"/>
    <n v="0"/>
    <n v="8"/>
    <n v="45"/>
    <n v="232"/>
    <n v="795"/>
    <x v="455"/>
    <n v="1080"/>
    <n v="6.406100848427073E-4"/>
    <n v="4.8564814814814818"/>
  </r>
  <r>
    <n v="8792009665"/>
    <d v="2016-04-24T00:00:00"/>
    <x v="4"/>
    <x v="503"/>
    <n v="0.25999999000000001"/>
    <n v="0.25999999000000001"/>
    <n v="0"/>
    <n v="3.9999999000000001E-2"/>
    <n v="5.0000001000000002E-2"/>
    <n v="0.15999999600000001"/>
    <n v="0"/>
    <n v="3"/>
    <n v="8"/>
    <n v="19"/>
    <n v="1410"/>
    <x v="456"/>
    <n v="1440"/>
    <n v="6.4999997500000007E-4"/>
    <n v="0.27777777777777779"/>
  </r>
  <r>
    <n v="8792009665"/>
    <d v="2016-04-25T00:00:00"/>
    <x v="5"/>
    <x v="65"/>
    <n v="0"/>
    <n v="0"/>
    <n v="0"/>
    <n v="0"/>
    <n v="0"/>
    <n v="0"/>
    <n v="0"/>
    <n v="0"/>
    <n v="0"/>
    <n v="0"/>
    <n v="1440"/>
    <x v="451"/>
    <n v="1440"/>
    <n v="0"/>
    <n v="0"/>
  </r>
  <r>
    <n v="8792009665"/>
    <d v="2016-04-26T00:00:00"/>
    <x v="6"/>
    <x v="504"/>
    <n v="0.85000002399999997"/>
    <n v="0.85000002399999997"/>
    <n v="0"/>
    <n v="0"/>
    <n v="0"/>
    <n v="0.85000002399999997"/>
    <n v="0"/>
    <n v="0"/>
    <n v="0"/>
    <n v="80"/>
    <n v="1360"/>
    <x v="457"/>
    <n v="1440"/>
    <n v="6.4345194852384558E-4"/>
    <n v="0.91736111111111107"/>
  </r>
  <r>
    <n v="8792009665"/>
    <d v="2016-04-27T00:00:00"/>
    <x v="0"/>
    <x v="505"/>
    <n v="1.1299999949999999"/>
    <n v="1.1299999949999999"/>
    <n v="0"/>
    <n v="0"/>
    <n v="0"/>
    <n v="1.1299999949999999"/>
    <n v="0"/>
    <n v="0"/>
    <n v="0"/>
    <n v="112"/>
    <n v="900"/>
    <x v="337"/>
    <n v="1012"/>
    <n v="6.4277587883959035E-4"/>
    <n v="1.7371541501976284"/>
  </r>
  <r>
    <n v="8792009665"/>
    <d v="2016-04-28T00:00:00"/>
    <x v="1"/>
    <x v="506"/>
    <n v="3.9400000569999998"/>
    <n v="3.9400000569999998"/>
    <n v="0"/>
    <n v="0"/>
    <n v="0"/>
    <n v="3.9400000569999998"/>
    <n v="0"/>
    <n v="0"/>
    <n v="0"/>
    <n v="310"/>
    <n v="714"/>
    <x v="458"/>
    <n v="1024"/>
    <n v="6.3992204921227869E-4"/>
    <n v="6.0126953125"/>
  </r>
  <r>
    <n v="8792009665"/>
    <d v="2016-04-29T00:00:00"/>
    <x v="2"/>
    <x v="507"/>
    <n v="5.3499999049999998"/>
    <n v="5.3499999049999998"/>
    <n v="0"/>
    <n v="0.14000000100000001"/>
    <n v="0.280000001"/>
    <n v="4.9299998279999997"/>
    <n v="0"/>
    <n v="6"/>
    <n v="14"/>
    <n v="380"/>
    <n v="634"/>
    <x v="459"/>
    <n v="1034"/>
    <n v="6.3995214174641143E-4"/>
    <n v="8.085106382978724"/>
  </r>
  <r>
    <n v="8792009665"/>
    <d v="2016-04-30T00:00:00"/>
    <x v="3"/>
    <x v="508"/>
    <n v="4.5900001530000001"/>
    <n v="4.5900001530000001"/>
    <n v="0"/>
    <n v="0.33000001299999998"/>
    <n v="0.36000001399999998"/>
    <n v="3.9100000860000002"/>
    <n v="0"/>
    <n v="10"/>
    <n v="20"/>
    <n v="301"/>
    <n v="749"/>
    <x v="261"/>
    <n v="1080"/>
    <n v="6.3981044786729857E-4"/>
    <n v="6.6425925925925924"/>
  </r>
  <r>
    <n v="8877689391"/>
    <d v="2016-04-13T00:00:00"/>
    <x v="0"/>
    <x v="509"/>
    <n v="9.5799999239999991"/>
    <n v="9.5799999239999991"/>
    <n v="0"/>
    <n v="3.5499999519999998"/>
    <n v="0.37999999499999998"/>
    <n v="5.6399998660000001"/>
    <n v="0"/>
    <n v="108"/>
    <n v="18"/>
    <n v="216"/>
    <n v="1098"/>
    <x v="460"/>
    <n v="1440"/>
    <n v="6.2463323492208383E-4"/>
    <n v="10.650694444444444"/>
  </r>
  <r>
    <n v="8877689391"/>
    <d v="2016-04-14T00:00:00"/>
    <x v="1"/>
    <x v="510"/>
    <n v="18.979999540000001"/>
    <n v="18.979999540000001"/>
    <n v="0"/>
    <n v="10.55000019"/>
    <n v="0.58999997400000004"/>
    <n v="7.75"/>
    <n v="0.02"/>
    <n v="68"/>
    <n v="13"/>
    <n v="298"/>
    <n v="1061"/>
    <x v="461"/>
    <n v="1440"/>
    <n v="8.9829142600217717E-4"/>
    <n v="14.672916666666666"/>
  </r>
  <r>
    <n v="8877689391"/>
    <d v="2016-04-15T00:00:00"/>
    <x v="2"/>
    <x v="511"/>
    <n v="7.170000076"/>
    <n v="7.170000076"/>
    <n v="0"/>
    <n v="5.0000001000000002E-2"/>
    <n v="5.0000001000000002E-2"/>
    <n v="7.0100002290000001"/>
    <n v="0.01"/>
    <n v="106"/>
    <n v="1"/>
    <n v="281"/>
    <n v="1052"/>
    <x v="462"/>
    <n v="1440"/>
    <n v="5.341975917150946E-4"/>
    <n v="9.3208333333333346"/>
  </r>
  <r>
    <n v="8877689391"/>
    <d v="2016-04-16T00:00:00"/>
    <x v="3"/>
    <x v="512"/>
    <n v="25.290000920000001"/>
    <n v="25.290000920000001"/>
    <n v="0"/>
    <n v="13.239999770000001"/>
    <n v="1.210000038"/>
    <n v="10.710000040000001"/>
    <n v="0"/>
    <n v="94"/>
    <n v="29"/>
    <n v="429"/>
    <n v="888"/>
    <x v="463"/>
    <n v="1440"/>
    <n v="8.6237471595171518E-4"/>
    <n v="20.365277777777777"/>
  </r>
  <r>
    <n v="8877689391"/>
    <d v="2016-04-17T00:00:00"/>
    <x v="4"/>
    <x v="513"/>
    <n v="8.8699998860000004"/>
    <n v="8.8699998860000004"/>
    <n v="0"/>
    <n v="0"/>
    <n v="7.0000000000000007E-2"/>
    <n v="8.7899999619999996"/>
    <n v="0"/>
    <n v="58"/>
    <n v="15"/>
    <n v="307"/>
    <n v="1060"/>
    <x v="464"/>
    <n v="1440"/>
    <n v="5.8671781227675622E-4"/>
    <n v="10.498611111111112"/>
  </r>
  <r>
    <n v="8877689391"/>
    <d v="2016-04-18T00:00:00"/>
    <x v="5"/>
    <x v="147"/>
    <n v="8.6700000760000009"/>
    <n v="8.6700000760000009"/>
    <n v="0"/>
    <n v="2.4400000569999998"/>
    <n v="0.27000001099999998"/>
    <n v="5.9400000569999998"/>
    <n v="0"/>
    <n v="29"/>
    <n v="5"/>
    <n v="191"/>
    <n v="1215"/>
    <x v="465"/>
    <n v="1440"/>
    <n v="7.5899501672065139E-4"/>
    <n v="7.9326388888888895"/>
  </r>
  <r>
    <n v="8877689391"/>
    <d v="2016-04-19T00:00:00"/>
    <x v="6"/>
    <x v="514"/>
    <n v="17.399999619999999"/>
    <n v="17.399999619999999"/>
    <n v="0"/>
    <n v="12.149999619999999"/>
    <n v="0.18000000699999999"/>
    <n v="5.0300002099999999"/>
    <n v="0"/>
    <n v="82"/>
    <n v="13"/>
    <n v="214"/>
    <n v="1131"/>
    <x v="466"/>
    <n v="1440"/>
    <n v="9.2627094064413093E-4"/>
    <n v="13.045138888888888"/>
  </r>
  <r>
    <n v="8877689391"/>
    <d v="2016-04-20T00:00:00"/>
    <x v="0"/>
    <x v="515"/>
    <n v="18.11000061"/>
    <n v="18.11000061"/>
    <n v="0"/>
    <n v="11.02000046"/>
    <n v="0.689999998"/>
    <n v="6.3400001530000001"/>
    <n v="0"/>
    <n v="73"/>
    <n v="19"/>
    <n v="225"/>
    <n v="1123"/>
    <x v="467"/>
    <n v="1440"/>
    <n v="9.0786046771606176E-4"/>
    <n v="13.852777777777778"/>
  </r>
  <r>
    <n v="8877689391"/>
    <d v="2016-04-21T00:00:00"/>
    <x v="1"/>
    <x v="516"/>
    <n v="17.620000839999999"/>
    <n v="17.620000839999999"/>
    <n v="0"/>
    <n v="12.289999959999999"/>
    <n v="0.41999998700000002"/>
    <n v="4.8899998660000001"/>
    <n v="0"/>
    <n v="82"/>
    <n v="13"/>
    <n v="226"/>
    <n v="1119"/>
    <x v="468"/>
    <n v="1440"/>
    <n v="9.0932553233214635E-4"/>
    <n v="13.456250000000001"/>
  </r>
  <r>
    <n v="8877689391"/>
    <d v="2016-04-22T00:00:00"/>
    <x v="2"/>
    <x v="517"/>
    <n v="16.309999470000001"/>
    <n v="16.309999470000001"/>
    <n v="0"/>
    <n v="10.22999954"/>
    <n v="2.9999998999999999E-2"/>
    <n v="5.9699997900000001"/>
    <n v="5.0000001000000002E-2"/>
    <n v="61"/>
    <n v="2"/>
    <n v="236"/>
    <n v="1141"/>
    <x v="469"/>
    <n v="1440"/>
    <n v="8.9330701445941509E-4"/>
    <n v="12.679166666666667"/>
  </r>
  <r>
    <n v="8877689391"/>
    <d v="2016-04-23T00:00:00"/>
    <x v="3"/>
    <x v="518"/>
    <n v="7.4299998279999997"/>
    <n v="7.4299998279999997"/>
    <n v="0"/>
    <n v="0"/>
    <n v="0"/>
    <n v="7.4000000950000002"/>
    <n v="0.01"/>
    <n v="102"/>
    <n v="6"/>
    <n v="300"/>
    <n v="1032"/>
    <x v="470"/>
    <n v="1440"/>
    <n v="6.6339284178571422E-4"/>
    <n v="7.7777777777777786"/>
  </r>
  <r>
    <n v="8877689391"/>
    <d v="2016-04-24T00:00:00"/>
    <x v="4"/>
    <x v="519"/>
    <n v="15.739999770000001"/>
    <n v="15.739999770000001"/>
    <n v="0"/>
    <n v="11.010000229999999"/>
    <n v="0.01"/>
    <n v="4.6900000569999998"/>
    <n v="0"/>
    <n v="64"/>
    <n v="1"/>
    <n v="227"/>
    <n v="1148"/>
    <x v="471"/>
    <n v="1440"/>
    <n v="9.4398463296149694E-4"/>
    <n v="11.579166666666667"/>
  </r>
  <r>
    <n v="8877689391"/>
    <d v="2016-04-25T00:00:00"/>
    <x v="5"/>
    <x v="520"/>
    <n v="8.7399997710000008"/>
    <n v="8.7399997710000008"/>
    <n v="0"/>
    <n v="2.369999886"/>
    <n v="7.0000000000000007E-2"/>
    <n v="6.2699999809999998"/>
    <n v="0.01"/>
    <n v="113"/>
    <n v="8"/>
    <n v="218"/>
    <n v="1101"/>
    <x v="472"/>
    <n v="1440"/>
    <n v="6.7303247890035433E-4"/>
    <n v="9.0180555555555539"/>
  </r>
  <r>
    <n v="8877689391"/>
    <d v="2016-04-26T00:00:00"/>
    <x v="6"/>
    <x v="521"/>
    <n v="8.4300003050000001"/>
    <n v="8.4300003050000001"/>
    <n v="0"/>
    <n v="1.7599999900000001"/>
    <n v="0.12999999500000001"/>
    <n v="6.5"/>
    <n v="0"/>
    <n v="22"/>
    <n v="3"/>
    <n v="258"/>
    <n v="1157"/>
    <x v="473"/>
    <n v="1440"/>
    <n v="7.5939107332672728E-4"/>
    <n v="7.7090277777777789"/>
  </r>
  <r>
    <n v="8877689391"/>
    <d v="2016-04-27T00:00:00"/>
    <x v="0"/>
    <x v="522"/>
    <n v="20.649999619999999"/>
    <n v="20.649999619999999"/>
    <n v="0"/>
    <n v="13.06999969"/>
    <n v="0.439999998"/>
    <n v="7.0999999049999998"/>
    <n v="0"/>
    <n v="93"/>
    <n v="8"/>
    <n v="235"/>
    <n v="1104"/>
    <x v="474"/>
    <n v="1440"/>
    <n v="8.7392609166701927E-4"/>
    <n v="16.40902777777778"/>
  </r>
  <r>
    <n v="8877689391"/>
    <d v="2016-04-28T00:00:00"/>
    <x v="1"/>
    <x v="523"/>
    <n v="11.30000019"/>
    <n v="11.30000019"/>
    <n v="0"/>
    <n v="4.9299998279999997"/>
    <n v="0.37999999499999998"/>
    <n v="5.9699997900000001"/>
    <n v="0"/>
    <n v="58"/>
    <n v="8"/>
    <n v="231"/>
    <n v="1143"/>
    <x v="475"/>
    <n v="1440"/>
    <n v="7.5889860241773E-4"/>
    <n v="10.340277777777779"/>
  </r>
  <r>
    <n v="8877689391"/>
    <d v="2016-04-29T00:00:00"/>
    <x v="2"/>
    <x v="524"/>
    <n v="7.3899998660000001"/>
    <n v="7.3899998660000001"/>
    <n v="0"/>
    <n v="1.3799999949999999"/>
    <n v="0.17000000200000001"/>
    <n v="5.7899999619999996"/>
    <n v="0"/>
    <n v="18"/>
    <n v="5"/>
    <n v="210"/>
    <n v="1207"/>
    <x v="476"/>
    <n v="1440"/>
    <n v="7.5927256406041303E-4"/>
    <n v="6.7590277777777779"/>
  </r>
  <r>
    <n v="8877689391"/>
    <d v="2016-04-30T00:00:00"/>
    <x v="3"/>
    <x v="525"/>
    <n v="26.719999309999999"/>
    <n v="26.719999309999999"/>
    <n v="0"/>
    <n v="21.659999849999998"/>
    <n v="7.9999998000000003E-2"/>
    <n v="4.9299998279999997"/>
    <n v="0"/>
    <n v="124"/>
    <n v="4"/>
    <n v="223"/>
    <n v="1089"/>
    <x v="477"/>
    <n v="1440"/>
    <n v="9.6305638169039457E-4"/>
    <n v="19.267361111111114"/>
  </r>
  <r>
    <n v="1503960366"/>
    <d v="2016-12-04T00:00:00"/>
    <x v="4"/>
    <x v="526"/>
    <n v="8.5"/>
    <n v="8.5"/>
    <n v="0"/>
    <n v="1.8799999949999999"/>
    <n v="0.55000001200000004"/>
    <n v="6.0599999430000002"/>
    <n v="0"/>
    <n v="25"/>
    <n v="13"/>
    <n v="328"/>
    <n v="728"/>
    <x v="166"/>
    <n v="1094"/>
    <n v="6.4579851086461022E-4"/>
    <n v="12.031078610603291"/>
  </r>
  <r>
    <n v="1503960366"/>
    <d v="2016-01-05T00:00:00"/>
    <x v="6"/>
    <x v="527"/>
    <n v="6.8099999430000002"/>
    <n v="6.8099999430000002"/>
    <n v="0"/>
    <n v="2.289999962"/>
    <n v="1.6000000240000001"/>
    <n v="2.920000076"/>
    <n v="0"/>
    <n v="33"/>
    <n v="35"/>
    <n v="246"/>
    <n v="730"/>
    <x v="478"/>
    <n v="1044"/>
    <n v="6.4233163016412E-4"/>
    <n v="10.155172413793103"/>
  </r>
  <r>
    <n v="1503960366"/>
    <d v="2016-02-05T00:00:00"/>
    <x v="2"/>
    <x v="528"/>
    <n v="9.7100000380000004"/>
    <n v="9.7100000380000004"/>
    <n v="0"/>
    <n v="3.210000038"/>
    <n v="0.56999999300000004"/>
    <n v="5.920000076"/>
    <n v="0"/>
    <n v="41"/>
    <n v="15"/>
    <n v="277"/>
    <n v="798"/>
    <x v="148"/>
    <n v="1131"/>
    <n v="6.5933320010864397E-4"/>
    <n v="13.021220159151195"/>
  </r>
  <r>
    <n v="1503960366"/>
    <d v="2016-03-05T00:00:00"/>
    <x v="3"/>
    <x v="529"/>
    <n v="9.6599998469999999"/>
    <n v="9.6599998469999999"/>
    <n v="0"/>
    <n v="3.7300000190000002"/>
    <n v="1.0499999520000001"/>
    <n v="4.8800001139999996"/>
    <n v="0"/>
    <n v="50"/>
    <n v="24"/>
    <n v="254"/>
    <n v="816"/>
    <x v="191"/>
    <n v="1144"/>
    <n v="6.3960801476527847E-4"/>
    <n v="13.201923076923075"/>
  </r>
  <r>
    <n v="1503960366"/>
    <d v="2016-04-05T00:00:00"/>
    <x v="6"/>
    <x v="530"/>
    <n v="7.1500000950000002"/>
    <n v="7.1500000950000002"/>
    <n v="0"/>
    <n v="2.460000038"/>
    <n v="0.87000000499999997"/>
    <n v="3.8199999330000001"/>
    <n v="0"/>
    <n v="36"/>
    <n v="22"/>
    <n v="203"/>
    <n v="1179"/>
    <x v="479"/>
    <n v="1440"/>
    <n v="6.4414415270270273E-4"/>
    <n v="7.708333333333333"/>
  </r>
  <r>
    <n v="1503960366"/>
    <d v="2016-05-05T00:00:00"/>
    <x v="1"/>
    <x v="531"/>
    <n v="8.8999996190000008"/>
    <n v="8.8999996190000008"/>
    <n v="0"/>
    <n v="2.920000076"/>
    <n v="1.0800000430000001"/>
    <n v="4.8800001139999996"/>
    <n v="0"/>
    <n v="45"/>
    <n v="24"/>
    <n v="250"/>
    <n v="857"/>
    <x v="480"/>
    <n v="1176"/>
    <n v="6.3255150099502495E-4"/>
    <n v="11.964285714285714"/>
  </r>
  <r>
    <n v="1503960366"/>
    <d v="2016-06-05T00:00:00"/>
    <x v="4"/>
    <x v="532"/>
    <n v="8.0299997330000004"/>
    <n v="8.0299997330000004"/>
    <n v="0"/>
    <n v="1.9700000289999999"/>
    <n v="0.25"/>
    <n v="5.8099999430000002"/>
    <n v="0"/>
    <n v="24"/>
    <n v="6"/>
    <n v="289"/>
    <n v="754"/>
    <x v="481"/>
    <n v="1073"/>
    <n v="6.6041613068508931E-4"/>
    <n v="11.331780055917985"/>
  </r>
  <r>
    <n v="1503960366"/>
    <d v="2016-07-05T00:00:00"/>
    <x v="6"/>
    <x v="533"/>
    <n v="7.7100000380000004"/>
    <n v="7.7100000380000004"/>
    <n v="0"/>
    <n v="2.460000038"/>
    <n v="2.119999886"/>
    <n v="3.130000114"/>
    <n v="0"/>
    <n v="37"/>
    <n v="46"/>
    <n v="175"/>
    <n v="833"/>
    <x v="482"/>
    <n v="1091"/>
    <n v="6.429286222481655E-4"/>
    <n v="10.991750687442712"/>
  </r>
  <r>
    <n v="1503960366"/>
    <d v="2016-08-05T00:00:00"/>
    <x v="2"/>
    <x v="534"/>
    <n v="6.579999924"/>
    <n v="6.579999924"/>
    <n v="0"/>
    <n v="3.5299999710000001"/>
    <n v="0.31999999299999998"/>
    <n v="2.7300000190000002"/>
    <n v="0"/>
    <n v="44"/>
    <n v="8"/>
    <n v="203"/>
    <n v="574"/>
    <x v="483"/>
    <n v="829"/>
    <n v="6.5407553916500989E-4"/>
    <n v="12.135102533172498"/>
  </r>
  <r>
    <n v="1503960366"/>
    <d v="2016-09-05T00:00:00"/>
    <x v="5"/>
    <x v="535"/>
    <n v="7.7199997900000001"/>
    <n v="7.7199997900000001"/>
    <n v="0"/>
    <n v="3.4500000480000002"/>
    <n v="0.52999997099999996"/>
    <n v="3.7400000100000002"/>
    <n v="0"/>
    <n v="46"/>
    <n v="11"/>
    <n v="206"/>
    <n v="835"/>
    <x v="479"/>
    <n v="1098"/>
    <n v="6.42156029778739E-4"/>
    <n v="10.948998178506375"/>
  </r>
  <r>
    <n v="1503960366"/>
    <d v="2016-10-05T00:00:00"/>
    <x v="0"/>
    <x v="536"/>
    <n v="7.7699999809999998"/>
    <n v="7.7699999809999998"/>
    <n v="0"/>
    <n v="3.3499999049999998"/>
    <n v="1.1599999670000001"/>
    <n v="3.2599999899999998"/>
    <n v="0"/>
    <n v="46"/>
    <n v="31"/>
    <n v="214"/>
    <n v="746"/>
    <x v="484"/>
    <n v="1037"/>
    <n v="6.3652002793479154E-4"/>
    <n v="11.771456123432978"/>
  </r>
  <r>
    <n v="1503960366"/>
    <d v="2016-11-05T00:00:00"/>
    <x v="3"/>
    <x v="537"/>
    <n v="8.1300001139999996"/>
    <n v="8.1300001139999996"/>
    <n v="0"/>
    <n v="2.5599999430000002"/>
    <n v="1.0099999900000001"/>
    <n v="4.5500001909999996"/>
    <n v="0"/>
    <n v="36"/>
    <n v="23"/>
    <n v="251"/>
    <n v="669"/>
    <x v="485"/>
    <n v="979"/>
    <n v="6.3664840360219265E-4"/>
    <n v="13.043922369765065"/>
  </r>
  <r>
    <n v="1503960366"/>
    <d v="2016-12-05T00:00:00"/>
    <x v="5"/>
    <x v="65"/>
    <n v="0"/>
    <n v="0"/>
    <n v="0"/>
    <n v="0"/>
    <n v="0"/>
    <n v="0"/>
    <n v="0"/>
    <n v="0"/>
    <n v="0"/>
    <n v="0"/>
    <n v="1440"/>
    <x v="419"/>
    <n v="1440"/>
    <n v="0"/>
    <n v="0"/>
  </r>
  <r>
    <n v="1624580081"/>
    <d v="2016-12-04T00:00:00"/>
    <x v="4"/>
    <x v="538"/>
    <n v="5.3099999430000002"/>
    <n v="5.3099999430000002"/>
    <n v="0"/>
    <n v="0"/>
    <n v="0"/>
    <n v="5.3099999430000002"/>
    <n v="0"/>
    <n v="0"/>
    <n v="0"/>
    <n v="146"/>
    <n v="1294"/>
    <x v="486"/>
    <n v="1440"/>
    <n v="6.5049613414185959E-4"/>
    <n v="5.6687500000000002"/>
  </r>
  <r>
    <n v="1624580081"/>
    <d v="2016-01-05T00:00:00"/>
    <x v="6"/>
    <x v="539"/>
    <n v="28.030000690000001"/>
    <n v="28.030000690000001"/>
    <n v="0"/>
    <n v="21.920000080000001"/>
    <n v="4.1900000569999998"/>
    <n v="1.9099999670000001"/>
    <n v="0.02"/>
    <n v="186"/>
    <n v="63"/>
    <n v="171"/>
    <n v="1020"/>
    <x v="487"/>
    <n v="1440"/>
    <n v="7.7820041339293159E-4"/>
    <n v="25.013194444444441"/>
  </r>
  <r>
    <n v="1624580081"/>
    <d v="2016-02-05T00:00:00"/>
    <x v="2"/>
    <x v="540"/>
    <n v="4.9299998279999997"/>
    <n v="4.9299998279999997"/>
    <n v="0"/>
    <n v="0.86000001400000003"/>
    <n v="0.58999997400000004"/>
    <n v="3.4700000289999999"/>
    <n v="0"/>
    <n v="7"/>
    <n v="6"/>
    <n v="166"/>
    <n v="1261"/>
    <x v="313"/>
    <n v="1440"/>
    <n v="6.8902862725366877E-4"/>
    <n v="4.96875"/>
  </r>
  <r>
    <n v="1624580081"/>
    <d v="2016-03-05T00:00:00"/>
    <x v="3"/>
    <x v="541"/>
    <n v="1.3700000050000001"/>
    <n v="1.3700000050000001"/>
    <n v="0"/>
    <n v="0"/>
    <n v="0"/>
    <n v="1.3400000329999999"/>
    <n v="0.02"/>
    <n v="0"/>
    <n v="0"/>
    <n v="96"/>
    <n v="1344"/>
    <x v="488"/>
    <n v="1440"/>
    <n v="6.5238095476190478E-4"/>
    <n v="1.4583333333333333"/>
  </r>
  <r>
    <n v="1624580081"/>
    <d v="2016-04-05T00:00:00"/>
    <x v="6"/>
    <x v="542"/>
    <n v="1.4299999480000001"/>
    <n v="1.4299999480000001"/>
    <n v="0"/>
    <n v="0"/>
    <n v="0"/>
    <n v="1.4199999569999999"/>
    <n v="0"/>
    <n v="0"/>
    <n v="0"/>
    <n v="118"/>
    <n v="1322"/>
    <x v="489"/>
    <n v="1440"/>
    <n v="6.5207475968992251E-4"/>
    <n v="1.5229166666666667"/>
  </r>
  <r>
    <n v="1624580081"/>
    <d v="2016-05-05T00:00:00"/>
    <x v="1"/>
    <x v="543"/>
    <n v="1.6100000139999999"/>
    <n v="1.6100000139999999"/>
    <n v="0"/>
    <n v="0"/>
    <n v="0"/>
    <n v="1.5800000430000001"/>
    <n v="0.02"/>
    <n v="0"/>
    <n v="0"/>
    <n v="117"/>
    <n v="1323"/>
    <x v="105"/>
    <n v="1440"/>
    <n v="6.5182186801619431E-4"/>
    <n v="1.7152777777777777"/>
  </r>
  <r>
    <n v="1624580081"/>
    <d v="2016-06-05T00:00:00"/>
    <x v="4"/>
    <x v="544"/>
    <n v="1.1200000050000001"/>
    <n v="1.1200000050000001"/>
    <n v="0"/>
    <n v="0"/>
    <n v="0"/>
    <n v="1.1200000050000001"/>
    <n v="0.01"/>
    <n v="0"/>
    <n v="0"/>
    <n v="102"/>
    <n v="1338"/>
    <x v="490"/>
    <n v="1440"/>
    <n v="6.4852345396641581E-4"/>
    <n v="1.1993055555555556"/>
  </r>
  <r>
    <n v="1624580081"/>
    <d v="2016-07-05T00:00:00"/>
    <x v="6"/>
    <x v="545"/>
    <n v="1.3700000050000001"/>
    <n v="1.3700000050000001"/>
    <n v="0"/>
    <n v="0"/>
    <n v="0"/>
    <n v="1.3700000050000001"/>
    <n v="0"/>
    <n v="0"/>
    <n v="0"/>
    <n v="182"/>
    <n v="1258"/>
    <x v="491"/>
    <n v="1440"/>
    <n v="6.5114068678707223E-4"/>
    <n v="1.4611111111111112"/>
  </r>
  <r>
    <n v="1624580081"/>
    <d v="2016-08-05T00:00:00"/>
    <x v="2"/>
    <x v="546"/>
    <n v="2.2300000190000002"/>
    <n v="2.2300000190000002"/>
    <n v="0"/>
    <n v="0"/>
    <n v="0"/>
    <n v="2.2200000289999999"/>
    <n v="0"/>
    <n v="0"/>
    <n v="0"/>
    <n v="152"/>
    <n v="1288"/>
    <x v="492"/>
    <n v="1440"/>
    <n v="6.5071491654508326E-4"/>
    <n v="2.379861111111111"/>
  </r>
  <r>
    <n v="1624580081"/>
    <d v="2016-09-05T00:00:00"/>
    <x v="5"/>
    <x v="547"/>
    <n v="1.1299999949999999"/>
    <n v="1.1299999949999999"/>
    <n v="0"/>
    <n v="0"/>
    <n v="0"/>
    <n v="1.1299999949999999"/>
    <n v="0"/>
    <n v="0"/>
    <n v="0"/>
    <n v="91"/>
    <n v="1349"/>
    <x v="493"/>
    <n v="1440"/>
    <n v="6.5242493937644336E-4"/>
    <n v="1.2027777777777777"/>
  </r>
  <r>
    <n v="1624580081"/>
    <d v="2016-10-05T00:00:00"/>
    <x v="0"/>
    <x v="548"/>
    <n v="1.9299999480000001"/>
    <n v="1.9299999480000001"/>
    <n v="0"/>
    <n v="0"/>
    <n v="0"/>
    <n v="1.9199999569999999"/>
    <n v="0.01"/>
    <n v="0"/>
    <n v="0"/>
    <n v="139"/>
    <n v="1301"/>
    <x v="494"/>
    <n v="1440"/>
    <n v="6.5005050454698557E-4"/>
    <n v="2.0618055555555554"/>
  </r>
  <r>
    <n v="1624580081"/>
    <d v="2016-11-05T00:00:00"/>
    <x v="3"/>
    <x v="549"/>
    <n v="2.039999962"/>
    <n v="2.039999962"/>
    <n v="0"/>
    <n v="0"/>
    <n v="0"/>
    <n v="2.039999962"/>
    <n v="0"/>
    <n v="0"/>
    <n v="0"/>
    <n v="112"/>
    <n v="1328"/>
    <x v="495"/>
    <n v="1440"/>
    <n v="6.5092532291001915E-4"/>
    <n v="2.1763888888888889"/>
  </r>
  <r>
    <n v="1624580081"/>
    <d v="2016-12-05T00:00:00"/>
    <x v="5"/>
    <x v="550"/>
    <n v="1.9299999480000001"/>
    <n v="1.9299999480000001"/>
    <n v="0"/>
    <n v="0"/>
    <n v="0"/>
    <n v="1.9199999569999999"/>
    <n v="0.01"/>
    <n v="0"/>
    <n v="0"/>
    <n v="107"/>
    <n v="890"/>
    <x v="496"/>
    <n v="997"/>
    <n v="6.4961290743857289E-4"/>
    <n v="2.9799398194583753"/>
  </r>
  <r>
    <n v="1644430081"/>
    <d v="2016-12-04T00:00:00"/>
    <x v="4"/>
    <x v="551"/>
    <n v="7.7699999809999998"/>
    <n v="7.7699999809999998"/>
    <n v="0"/>
    <n v="0.14000000100000001"/>
    <n v="2.2999999519999998"/>
    <n v="5.329999924"/>
    <n v="0"/>
    <n v="2"/>
    <n v="51"/>
    <n v="256"/>
    <n v="1131"/>
    <x v="497"/>
    <n v="1440"/>
    <n v="7.2657564812044135E-4"/>
    <n v="7.426388888888888"/>
  </r>
  <r>
    <n v="1644430081"/>
    <d v="2016-01-05T00:00:00"/>
    <x v="6"/>
    <x v="552"/>
    <n v="4.4600000380000004"/>
    <n v="4.4600000380000004"/>
    <n v="0"/>
    <n v="0.23999999499999999"/>
    <n v="0.99000001000000004"/>
    <n v="3.2300000190000002"/>
    <n v="0"/>
    <n v="3"/>
    <n v="24"/>
    <n v="146"/>
    <n v="908"/>
    <x v="498"/>
    <n v="1081"/>
    <n v="7.2733203489889109E-4"/>
    <n v="5.6725254394079556"/>
  </r>
  <r>
    <n v="1644430081"/>
    <d v="2016-02-05T00:00:00"/>
    <x v="2"/>
    <x v="553"/>
    <n v="2.7300000190000002"/>
    <n v="2.7300000190000002"/>
    <n v="0"/>
    <n v="7.0000000000000007E-2"/>
    <n v="0.310000002"/>
    <n v="2.3499999049999998"/>
    <n v="0"/>
    <n v="1"/>
    <n v="7"/>
    <n v="148"/>
    <n v="682"/>
    <x v="499"/>
    <n v="838"/>
    <n v="7.2645024454497077E-4"/>
    <n v="4.4844868735083532"/>
  </r>
  <r>
    <n v="1644430081"/>
    <d v="2016-03-05T00:00:00"/>
    <x v="3"/>
    <x v="554"/>
    <n v="9.3400001530000001"/>
    <n v="9.3400001530000001"/>
    <n v="0"/>
    <n v="0.72000002900000004"/>
    <n v="4.0900001530000001"/>
    <n v="4.5399999619999996"/>
    <n v="0"/>
    <n v="10"/>
    <n v="94"/>
    <n v="221"/>
    <n v="1115"/>
    <x v="500"/>
    <n v="1440"/>
    <n v="7.268482609338521E-4"/>
    <n v="8.9236111111111107"/>
  </r>
  <r>
    <n v="1644430081"/>
    <d v="2016-04-05T00:00:00"/>
    <x v="6"/>
    <x v="555"/>
    <n v="1.6799999480000001"/>
    <n v="1.6799999480000001"/>
    <n v="0"/>
    <n v="0"/>
    <n v="0"/>
    <n v="1.6599999670000001"/>
    <n v="0.02"/>
    <n v="0"/>
    <n v="0"/>
    <n v="52"/>
    <n v="1388"/>
    <x v="501"/>
    <n v="1440"/>
    <n v="7.2758767778258995E-4"/>
    <n v="1.603472222222222"/>
  </r>
  <r>
    <n v="1644430081"/>
    <d v="2016-05-05T00:00:00"/>
    <x v="1"/>
    <x v="257"/>
    <n v="3.1900000569999998"/>
    <n v="3.1900000569999998"/>
    <n v="0"/>
    <n v="0.519999981"/>
    <n v="0.540000021"/>
    <n v="2.130000114"/>
    <n v="0.01"/>
    <n v="6"/>
    <n v="12"/>
    <n v="81"/>
    <n v="1341"/>
    <x v="93"/>
    <n v="1440"/>
    <n v="7.3114830552372214E-4"/>
    <n v="3.0298611111111109"/>
  </r>
  <r>
    <n v="1644430081"/>
    <d v="2016-06-05T00:00:00"/>
    <x v="4"/>
    <x v="556"/>
    <n v="7.1199998860000004"/>
    <n v="7.1199998860000004"/>
    <n v="0"/>
    <n v="0.81999999300000004"/>
    <n v="0.27000001099999998"/>
    <n v="6.0100002290000001"/>
    <n v="0.02"/>
    <n v="11"/>
    <n v="6"/>
    <n v="369"/>
    <n v="1054"/>
    <x v="262"/>
    <n v="1440"/>
    <n v="7.2749564585674882E-4"/>
    <n v="6.7965277777777775"/>
  </r>
  <r>
    <n v="1644430081"/>
    <d v="2016-07-05T00:00:00"/>
    <x v="6"/>
    <x v="557"/>
    <n v="9.7200002669999996"/>
    <n v="9.7200002669999996"/>
    <n v="0"/>
    <n v="3.2599999899999998"/>
    <n v="0.790000021"/>
    <n v="5.670000076"/>
    <n v="0.01"/>
    <n v="41"/>
    <n v="17"/>
    <n v="243"/>
    <n v="1139"/>
    <x v="502"/>
    <n v="1440"/>
    <n v="7.2689203312892607E-4"/>
    <n v="9.2861111111111114"/>
  </r>
  <r>
    <n v="1644430081"/>
    <d v="2016-08-05T00:00:00"/>
    <x v="2"/>
    <x v="558"/>
    <n v="4.8899998660000001"/>
    <n v="4.8899998660000001"/>
    <n v="0"/>
    <n v="0"/>
    <n v="0"/>
    <n v="4.8800001139999996"/>
    <n v="0"/>
    <n v="0"/>
    <n v="0"/>
    <n v="295"/>
    <n v="991"/>
    <x v="503"/>
    <n v="1286"/>
    <n v="7.272456671624034E-4"/>
    <n v="5.2286158631415232"/>
  </r>
  <r>
    <n v="1644430081"/>
    <d v="2016-09-05T00:00:00"/>
    <x v="5"/>
    <x v="559"/>
    <n v="4.829999924"/>
    <n v="4.829999924"/>
    <n v="0"/>
    <n v="2.3900001049999999"/>
    <n v="0.34999999399999998"/>
    <n v="2.0899999139999998"/>
    <n v="0.01"/>
    <n v="32"/>
    <n v="6"/>
    <n v="303"/>
    <n v="1099"/>
    <x v="504"/>
    <n v="1440"/>
    <n v="7.2708112659942796E-4"/>
    <n v="4.6131944444444448"/>
  </r>
  <r>
    <n v="1644430081"/>
    <d v="2016-10-05T00:00:00"/>
    <x v="0"/>
    <x v="295"/>
    <n v="6.6599998469999999"/>
    <n v="6.6599998469999999"/>
    <n v="0"/>
    <n v="0.87999999500000003"/>
    <n v="0.810000002"/>
    <n v="4.9699997900000001"/>
    <n v="0.01"/>
    <n v="12"/>
    <n v="19"/>
    <n v="155"/>
    <n v="1254"/>
    <x v="505"/>
    <n v="1440"/>
    <n v="7.2651901898112799E-4"/>
    <n v="6.3659722222222221"/>
  </r>
  <r>
    <n v="1644430081"/>
    <d v="2016-11-05T00:00:00"/>
    <x v="3"/>
    <x v="560"/>
    <n v="0.97000002900000004"/>
    <n v="0.97000002900000004"/>
    <n v="0"/>
    <n v="0"/>
    <n v="0"/>
    <n v="0.94999998799999996"/>
    <n v="0.01"/>
    <n v="0"/>
    <n v="0"/>
    <n v="49"/>
    <n v="713"/>
    <x v="506"/>
    <n v="762"/>
    <n v="7.2987210609480819E-4"/>
    <n v="1.7440944881889762"/>
  </r>
  <r>
    <n v="1844505072"/>
    <d v="2016-12-04T00:00:00"/>
    <x v="4"/>
    <x v="561"/>
    <n v="4.4299998279999997"/>
    <n v="4.4299998279999997"/>
    <n v="0"/>
    <n v="0"/>
    <n v="0"/>
    <n v="4.4299998279999997"/>
    <n v="0"/>
    <n v="0"/>
    <n v="0"/>
    <n v="339"/>
    <n v="1101"/>
    <x v="507"/>
    <n v="1440"/>
    <n v="6.6149019381812749E-4"/>
    <n v="4.6506944444444445"/>
  </r>
  <r>
    <n v="1844505072"/>
    <d v="2016-01-05T00:00:00"/>
    <x v="6"/>
    <x v="562"/>
    <n v="1.7000000479999999"/>
    <n v="1.7000000479999999"/>
    <n v="0"/>
    <n v="0"/>
    <n v="0.25999999000000001"/>
    <n v="1.4500000479999999"/>
    <n v="0"/>
    <n v="0"/>
    <n v="7"/>
    <n v="75"/>
    <n v="585"/>
    <x v="508"/>
    <n v="667"/>
    <n v="6.6070736416634277E-4"/>
    <n v="3.8575712143928036"/>
  </r>
  <r>
    <n v="1844505072"/>
    <d v="2016-02-05T00:00:00"/>
    <x v="2"/>
    <x v="65"/>
    <n v="0"/>
    <n v="0"/>
    <n v="0"/>
    <n v="0"/>
    <n v="0"/>
    <n v="0"/>
    <n v="0"/>
    <n v="0"/>
    <n v="0"/>
    <n v="0"/>
    <n v="1440"/>
    <x v="65"/>
    <n v="1440"/>
    <n v="0"/>
    <n v="0"/>
  </r>
  <r>
    <n v="1844505072"/>
    <d v="2016-03-05T00:00:00"/>
    <x v="3"/>
    <x v="563"/>
    <n v="2.6800000669999999"/>
    <n v="2.6800000669999999"/>
    <n v="0"/>
    <n v="0"/>
    <n v="0"/>
    <n v="2.6800000669999999"/>
    <n v="0"/>
    <n v="0"/>
    <n v="0"/>
    <n v="184"/>
    <n v="1256"/>
    <x v="509"/>
    <n v="1440"/>
    <n v="6.6026116457255479E-4"/>
    <n v="2.8187500000000001"/>
  </r>
  <r>
    <n v="1844505072"/>
    <d v="2016-04-05T00:00:00"/>
    <x v="6"/>
    <x v="564"/>
    <n v="1.3700000050000001"/>
    <n v="1.3700000050000001"/>
    <n v="0"/>
    <n v="0"/>
    <n v="0"/>
    <n v="1.3700000050000001"/>
    <n v="0"/>
    <n v="0"/>
    <n v="0"/>
    <n v="87"/>
    <n v="1353"/>
    <x v="510"/>
    <n v="1440"/>
    <n v="6.5865384855769236E-4"/>
    <n v="1.4444444444444444"/>
  </r>
  <r>
    <n v="1844505072"/>
    <d v="2016-05-05T00:00:00"/>
    <x v="1"/>
    <x v="565"/>
    <n v="1.480000019"/>
    <n v="1.480000019"/>
    <n v="0"/>
    <n v="0"/>
    <n v="0"/>
    <n v="1.480000019"/>
    <n v="0"/>
    <n v="0"/>
    <n v="0"/>
    <n v="120"/>
    <n v="1320"/>
    <x v="511"/>
    <n v="1440"/>
    <n v="6.6160036611533307E-4"/>
    <n v="1.5534722222222221"/>
  </r>
  <r>
    <n v="1844505072"/>
    <d v="2016-06-05T00:00:00"/>
    <x v="4"/>
    <x v="566"/>
    <n v="2.9999998999999999E-2"/>
    <n v="2.9999998999999999E-2"/>
    <n v="0"/>
    <n v="0"/>
    <n v="0"/>
    <n v="2.9999998999999999E-2"/>
    <n v="0"/>
    <n v="0"/>
    <n v="0"/>
    <n v="2"/>
    <n v="1438"/>
    <x v="512"/>
    <n v="1440"/>
    <n v="6.8181815909090912E-4"/>
    <n v="3.0555555555555555E-2"/>
  </r>
  <r>
    <n v="1844505072"/>
    <d v="2016-07-05T00:00:00"/>
    <x v="6"/>
    <x v="65"/>
    <n v="0"/>
    <n v="0"/>
    <n v="0"/>
    <n v="0"/>
    <n v="0"/>
    <n v="0"/>
    <n v="0"/>
    <n v="0"/>
    <n v="0"/>
    <n v="0"/>
    <n v="1440"/>
    <x v="64"/>
    <n v="1440"/>
    <n v="0"/>
    <n v="0"/>
  </r>
  <r>
    <n v="1844505072"/>
    <d v="2016-08-05T00:00:00"/>
    <x v="2"/>
    <x v="65"/>
    <n v="0"/>
    <n v="0"/>
    <n v="0"/>
    <n v="0"/>
    <n v="0"/>
    <n v="0"/>
    <n v="0"/>
    <n v="0"/>
    <n v="0"/>
    <n v="0"/>
    <n v="1440"/>
    <x v="64"/>
    <n v="1440"/>
    <n v="0"/>
    <n v="0"/>
  </r>
  <r>
    <n v="1844505072"/>
    <d v="2016-09-05T00:00:00"/>
    <x v="5"/>
    <x v="65"/>
    <n v="0"/>
    <n v="0"/>
    <n v="0"/>
    <n v="0"/>
    <n v="0"/>
    <n v="0"/>
    <n v="0"/>
    <n v="0"/>
    <n v="0"/>
    <n v="0"/>
    <n v="1440"/>
    <x v="64"/>
    <n v="1440"/>
    <n v="0"/>
    <n v="0"/>
  </r>
  <r>
    <n v="1844505072"/>
    <d v="2016-10-05T00:00:00"/>
    <x v="0"/>
    <x v="65"/>
    <n v="0"/>
    <n v="0"/>
    <n v="0"/>
    <n v="0"/>
    <n v="0"/>
    <n v="0"/>
    <n v="0"/>
    <n v="0"/>
    <n v="0"/>
    <n v="0"/>
    <n v="1440"/>
    <x v="64"/>
    <n v="1440"/>
    <n v="0"/>
    <n v="0"/>
  </r>
  <r>
    <n v="1844505072"/>
    <d v="2016-11-05T00:00:00"/>
    <x v="3"/>
    <x v="65"/>
    <n v="0"/>
    <n v="0"/>
    <n v="0"/>
    <n v="0"/>
    <n v="0"/>
    <n v="0"/>
    <n v="0"/>
    <n v="0"/>
    <n v="0"/>
    <n v="0"/>
    <n v="1440"/>
    <x v="64"/>
    <n v="1440"/>
    <n v="0"/>
    <n v="0"/>
  </r>
  <r>
    <n v="1844505072"/>
    <d v="2016-12-05T00:00:00"/>
    <x v="5"/>
    <x v="65"/>
    <n v="0"/>
    <n v="0"/>
    <n v="0"/>
    <n v="0"/>
    <n v="0"/>
    <n v="0"/>
    <n v="0"/>
    <n v="0"/>
    <n v="0"/>
    <n v="0"/>
    <n v="711"/>
    <x v="513"/>
    <n v="711"/>
    <n v="0"/>
    <n v="0"/>
  </r>
  <r>
    <n v="1927972279"/>
    <d v="2016-12-04T00:00:00"/>
    <x v="4"/>
    <x v="567"/>
    <n v="0.469999999"/>
    <n v="0.469999999"/>
    <n v="0"/>
    <n v="0"/>
    <n v="0"/>
    <n v="0.469999999"/>
    <n v="0"/>
    <n v="0"/>
    <n v="0"/>
    <n v="55"/>
    <n v="734"/>
    <x v="200"/>
    <n v="789"/>
    <n v="6.9321533775811212E-4"/>
    <n v="0.85931558935361219"/>
  </r>
  <r>
    <n v="1927972279"/>
    <d v="2016-01-05T00:00:00"/>
    <x v="6"/>
    <x v="568"/>
    <n v="1.8700000050000001"/>
    <n v="1.8700000050000001"/>
    <n v="0"/>
    <n v="1.0099999900000001"/>
    <n v="2.9999998999999999E-2"/>
    <n v="0.829999983"/>
    <n v="0"/>
    <n v="14"/>
    <n v="1"/>
    <n v="70"/>
    <n v="1355"/>
    <x v="514"/>
    <n v="1440"/>
    <n v="6.9156804918639057E-4"/>
    <n v="1.8777777777777778"/>
  </r>
  <r>
    <n v="1927972279"/>
    <d v="2016-02-05T00:00:00"/>
    <x v="2"/>
    <x v="569"/>
    <n v="2.619999886"/>
    <n v="2.619999886"/>
    <n v="0"/>
    <n v="1.1599999670000001"/>
    <n v="0.30000001199999998"/>
    <n v="1.1599999670000001"/>
    <n v="0"/>
    <n v="16"/>
    <n v="8"/>
    <n v="94"/>
    <n v="1322"/>
    <x v="436"/>
    <n v="1440"/>
    <n v="6.912928459102902E-4"/>
    <n v="2.6319444444444446"/>
  </r>
  <r>
    <n v="1927972279"/>
    <d v="2016-03-05T00:00:00"/>
    <x v="3"/>
    <x v="570"/>
    <n v="0.920000017"/>
    <n v="0.920000017"/>
    <n v="0"/>
    <n v="0.730000019"/>
    <n v="0"/>
    <n v="0.18000000699999999"/>
    <n v="0"/>
    <n v="10"/>
    <n v="0"/>
    <n v="17"/>
    <n v="1413"/>
    <x v="515"/>
    <n v="1440"/>
    <n v="6.9381600075414781E-4"/>
    <n v="0.92083333333333339"/>
  </r>
  <r>
    <n v="1927972279"/>
    <d v="2016-04-05T00:00:00"/>
    <x v="6"/>
    <x v="571"/>
    <n v="1.2400000099999999"/>
    <n v="1.2400000099999999"/>
    <n v="0"/>
    <n v="0"/>
    <n v="0"/>
    <n v="1.2400000099999999"/>
    <n v="0"/>
    <n v="0"/>
    <n v="0"/>
    <n v="87"/>
    <n v="1353"/>
    <x v="516"/>
    <n v="1440"/>
    <n v="6.9428891937290034E-4"/>
    <n v="1.2402777777777776"/>
  </r>
  <r>
    <n v="1927972279"/>
    <d v="2016-05-05T00:00:00"/>
    <x v="1"/>
    <x v="65"/>
    <n v="0"/>
    <n v="0"/>
    <n v="0"/>
    <n v="0"/>
    <n v="0"/>
    <n v="0"/>
    <n v="0"/>
    <n v="0"/>
    <n v="0"/>
    <n v="0"/>
    <n v="1440"/>
    <x v="73"/>
    <n v="1440"/>
    <n v="0"/>
    <n v="0"/>
  </r>
  <r>
    <n v="1927972279"/>
    <d v="2016-06-05T00:00:00"/>
    <x v="4"/>
    <x v="572"/>
    <n v="1.4500000479999999"/>
    <n v="1.4500000479999999"/>
    <n v="0"/>
    <n v="0"/>
    <n v="0"/>
    <n v="1.4500000479999999"/>
    <n v="0"/>
    <n v="0"/>
    <n v="0"/>
    <n v="108"/>
    <n v="1332"/>
    <x v="70"/>
    <n v="1440"/>
    <n v="6.934481339072214E-4"/>
    <n v="1.4520833333333334"/>
  </r>
  <r>
    <n v="1927972279"/>
    <d v="2016-07-05T00:00:00"/>
    <x v="6"/>
    <x v="20"/>
    <n v="1.039999962"/>
    <n v="1.039999962"/>
    <n v="0"/>
    <n v="0"/>
    <n v="0"/>
    <n v="1.039999962"/>
    <n v="0"/>
    <n v="0"/>
    <n v="0"/>
    <n v="48"/>
    <n v="1392"/>
    <x v="517"/>
    <n v="1440"/>
    <n v="6.8874169668874173E-4"/>
    <n v="1.0486111111111112"/>
  </r>
  <r>
    <n v="1927972279"/>
    <d v="2016-08-05T00:00:00"/>
    <x v="2"/>
    <x v="65"/>
    <n v="0"/>
    <n v="0"/>
    <n v="0"/>
    <n v="0"/>
    <n v="0"/>
    <n v="0"/>
    <n v="0"/>
    <n v="0"/>
    <n v="0"/>
    <n v="0"/>
    <n v="1440"/>
    <x v="73"/>
    <n v="1440"/>
    <n v="0"/>
    <n v="0"/>
  </r>
  <r>
    <n v="1927972279"/>
    <d v="2016-09-05T00:00:00"/>
    <x v="5"/>
    <x v="65"/>
    <n v="0"/>
    <n v="0"/>
    <n v="0"/>
    <n v="0"/>
    <n v="0"/>
    <n v="0"/>
    <n v="0"/>
    <n v="0"/>
    <n v="0"/>
    <n v="0"/>
    <n v="1440"/>
    <x v="73"/>
    <n v="1440"/>
    <n v="0"/>
    <n v="0"/>
  </r>
  <r>
    <n v="1927972279"/>
    <d v="2016-10-05T00:00:00"/>
    <x v="0"/>
    <x v="65"/>
    <n v="0"/>
    <n v="0"/>
    <n v="0"/>
    <n v="0"/>
    <n v="0"/>
    <n v="0"/>
    <n v="0"/>
    <n v="0"/>
    <n v="0"/>
    <n v="0"/>
    <n v="1440"/>
    <x v="73"/>
    <n v="1440"/>
    <n v="0"/>
    <n v="0"/>
  </r>
  <r>
    <n v="1927972279"/>
    <d v="2016-11-05T00:00:00"/>
    <x v="3"/>
    <x v="65"/>
    <n v="0"/>
    <n v="0"/>
    <n v="0"/>
    <n v="0"/>
    <n v="0"/>
    <n v="0"/>
    <n v="0"/>
    <n v="0"/>
    <n v="0"/>
    <n v="0"/>
    <n v="1440"/>
    <x v="73"/>
    <n v="1440"/>
    <n v="0"/>
    <n v="0"/>
  </r>
  <r>
    <n v="1927972279"/>
    <d v="2016-12-05T00:00:00"/>
    <x v="5"/>
    <x v="65"/>
    <n v="0"/>
    <n v="0"/>
    <n v="0"/>
    <n v="0"/>
    <n v="0"/>
    <n v="0"/>
    <n v="0"/>
    <n v="0"/>
    <n v="0"/>
    <n v="0"/>
    <n v="966"/>
    <x v="518"/>
    <n v="966"/>
    <n v="0"/>
    <n v="0"/>
  </r>
  <r>
    <n v="2022484408"/>
    <d v="2016-12-04T00:00:00"/>
    <x v="4"/>
    <x v="573"/>
    <n v="8.3400001530000001"/>
    <n v="8.3400001530000001"/>
    <n v="0"/>
    <n v="3.3099999430000002"/>
    <n v="0.769999981"/>
    <n v="4.2600002290000001"/>
    <n v="0"/>
    <n v="42"/>
    <n v="14"/>
    <n v="227"/>
    <n v="1157"/>
    <x v="519"/>
    <n v="1440"/>
    <n v="7.0231580235789477E-4"/>
    <n v="8.2465277777777786"/>
  </r>
  <r>
    <n v="2022484408"/>
    <d v="2016-01-05T00:00:00"/>
    <x v="6"/>
    <x v="315"/>
    <n v="7.4000000950000002"/>
    <n v="7.4000000950000002"/>
    <n v="0"/>
    <n v="1.940000057"/>
    <n v="0.959999979"/>
    <n v="4.5"/>
    <n v="0"/>
    <n v="25"/>
    <n v="28"/>
    <n v="245"/>
    <n v="1142"/>
    <x v="520"/>
    <n v="1440"/>
    <n v="7.0222054422091479E-4"/>
    <n v="7.3180555555555555"/>
  </r>
  <r>
    <n v="2022484408"/>
    <d v="2016-02-05T00:00:00"/>
    <x v="2"/>
    <x v="574"/>
    <n v="7.2899999619999996"/>
    <n v="7.2899999619999996"/>
    <n v="0"/>
    <n v="2.6099998950000001"/>
    <n v="0.34000000400000002"/>
    <n v="4.329999924"/>
    <n v="0"/>
    <n v="36"/>
    <n v="8"/>
    <n v="277"/>
    <n v="1119"/>
    <x v="521"/>
    <n v="1440"/>
    <n v="7.023798017150014E-4"/>
    <n v="7.2076388888888889"/>
  </r>
  <r>
    <n v="2022484408"/>
    <d v="2016-03-05T00:00:00"/>
    <x v="3"/>
    <x v="575"/>
    <n v="8.7399997710000008"/>
    <n v="8.7399997710000008"/>
    <n v="0"/>
    <n v="3.9900000100000002"/>
    <n v="0.46000000800000002"/>
    <n v="4.2800002099999999"/>
    <n v="0"/>
    <n v="72"/>
    <n v="14"/>
    <n v="250"/>
    <n v="1104"/>
    <x v="384"/>
    <n v="1440"/>
    <n v="7.1739306993351393E-4"/>
    <n v="8.4604166666666671"/>
  </r>
  <r>
    <n v="2022484408"/>
    <d v="2016-04-05T00:00:00"/>
    <x v="6"/>
    <x v="576"/>
    <n v="8.2899999619999996"/>
    <n v="8.2899999619999996"/>
    <n v="0"/>
    <n v="2.5099999899999998"/>
    <n v="0.93000000699999996"/>
    <n v="4.8499999049999998"/>
    <n v="0"/>
    <n v="36"/>
    <n v="27"/>
    <n v="272"/>
    <n v="1105"/>
    <x v="522"/>
    <n v="1440"/>
    <n v="7.0445274999999998E-4"/>
    <n v="8.1722222222222225"/>
  </r>
  <r>
    <n v="2022484408"/>
    <d v="2016-05-05T00:00:00"/>
    <x v="1"/>
    <x v="577"/>
    <n v="8.3500003809999992"/>
    <n v="8.3500003809999992"/>
    <n v="0"/>
    <n v="2.789999962"/>
    <n v="0.86000001400000003"/>
    <n v="4.6999998090000004"/>
    <n v="0"/>
    <n v="55"/>
    <n v="20"/>
    <n v="253"/>
    <n v="1112"/>
    <x v="523"/>
    <n v="1440"/>
    <n v="7.0197565203867162E-4"/>
    <n v="8.2604166666666679"/>
  </r>
  <r>
    <n v="2022484408"/>
    <d v="2016-06-05T00:00:00"/>
    <x v="4"/>
    <x v="578"/>
    <n v="7.1799998279999997"/>
    <n v="7.1799998279999997"/>
    <n v="0"/>
    <n v="1.8700000050000001"/>
    <n v="0.670000017"/>
    <n v="4.6399998660000001"/>
    <n v="0"/>
    <n v="24"/>
    <n v="17"/>
    <n v="295"/>
    <n v="1104"/>
    <x v="52"/>
    <n v="1440"/>
    <n v="7.0206314931064821E-4"/>
    <n v="7.1020833333333337"/>
  </r>
  <r>
    <n v="2022484408"/>
    <d v="2016-07-05T00:00:00"/>
    <x v="6"/>
    <x v="289"/>
    <n v="4.7100000380000004"/>
    <n v="4.7100000380000004"/>
    <n v="0"/>
    <n v="1.6100000139999999"/>
    <n v="7.9999998000000003E-2"/>
    <n v="3.0199999809999998"/>
    <n v="0"/>
    <n v="20"/>
    <n v="2"/>
    <n v="149"/>
    <n v="1269"/>
    <x v="170"/>
    <n v="1440"/>
    <n v="7.0214669618366135E-4"/>
    <n v="4.6583333333333341"/>
  </r>
  <r>
    <n v="2022484408"/>
    <d v="2016-08-05T00:00:00"/>
    <x v="2"/>
    <x v="579"/>
    <n v="2.3099999430000002"/>
    <n v="2.3099999430000002"/>
    <n v="0"/>
    <n v="0"/>
    <n v="0"/>
    <n v="2.3099999430000002"/>
    <n v="0"/>
    <n v="0"/>
    <n v="0"/>
    <n v="135"/>
    <n v="1305"/>
    <x v="524"/>
    <n v="1440"/>
    <n v="7.0170107624544355E-4"/>
    <n v="2.286111111111111"/>
  </r>
  <r>
    <n v="2022484408"/>
    <d v="2016-09-05T00:00:00"/>
    <x v="5"/>
    <x v="580"/>
    <n v="9.3900003430000005"/>
    <n v="9.3900003430000005"/>
    <n v="0"/>
    <n v="2.119999886"/>
    <n v="1.6299999949999999"/>
    <n v="5.6399998660000001"/>
    <n v="0"/>
    <n v="35"/>
    <n v="47"/>
    <n v="297"/>
    <n v="1061"/>
    <x v="525"/>
    <n v="1440"/>
    <n v="7.0184620248150086E-4"/>
    <n v="9.2909722222222229"/>
  </r>
  <r>
    <n v="2022484408"/>
    <d v="2016-10-05T00:00:00"/>
    <x v="0"/>
    <x v="581"/>
    <n v="8.9799995419999998"/>
    <n v="8.9799995419999998"/>
    <n v="0"/>
    <n v="2.2200000289999999"/>
    <n v="1.210000038"/>
    <n v="5.5599999430000002"/>
    <n v="0"/>
    <n v="57"/>
    <n v="28"/>
    <n v="271"/>
    <n v="1084"/>
    <x v="526"/>
    <n v="1440"/>
    <n v="7.016721004844507E-4"/>
    <n v="8.8875000000000011"/>
  </r>
  <r>
    <n v="2022484408"/>
    <d v="2016-11-05T00:00:00"/>
    <x v="3"/>
    <x v="582"/>
    <n v="9.3199996949999999"/>
    <n v="9.3199996949999999"/>
    <n v="0"/>
    <n v="4.1799998279999997"/>
    <n v="1.1499999759999999"/>
    <n v="3.9900000100000002"/>
    <n v="0"/>
    <n v="58"/>
    <n v="25"/>
    <n v="224"/>
    <n v="1133"/>
    <x v="527"/>
    <n v="1440"/>
    <n v="7.0223023621157328E-4"/>
    <n v="9.2166666666666668"/>
  </r>
  <r>
    <n v="2022484408"/>
    <d v="2016-12-05T00:00:00"/>
    <x v="5"/>
    <x v="583"/>
    <n v="6.4099998469999999"/>
    <n v="6.4099998469999999"/>
    <n v="0"/>
    <n v="1.2799999710000001"/>
    <n v="0.670000017"/>
    <n v="4.4400000569999998"/>
    <n v="0"/>
    <n v="16"/>
    <n v="16"/>
    <n v="236"/>
    <n v="728"/>
    <x v="528"/>
    <n v="996"/>
    <n v="7.0308213743555995E-4"/>
    <n v="9.1536144578313259"/>
  </r>
  <r>
    <n v="2026352035"/>
    <d v="2016-12-04T00:00:00"/>
    <x v="4"/>
    <x v="584"/>
    <n v="2.7400000100000002"/>
    <n v="2.7400000100000002"/>
    <n v="0"/>
    <n v="0.189999998"/>
    <n v="0.34999999399999998"/>
    <n v="2.2000000480000002"/>
    <n v="0"/>
    <n v="3"/>
    <n v="8"/>
    <n v="181"/>
    <n v="706"/>
    <x v="529"/>
    <n v="898"/>
    <n v="6.2075215450838246E-4"/>
    <n v="4.9153674832962144"/>
  </r>
  <r>
    <n v="2026352035"/>
    <d v="2016-01-05T00:00:00"/>
    <x v="6"/>
    <x v="585"/>
    <n v="2.2799999710000001"/>
    <n v="2.2799999710000001"/>
    <n v="0"/>
    <n v="0"/>
    <n v="0"/>
    <n v="2.2799999710000001"/>
    <n v="0"/>
    <n v="0"/>
    <n v="0"/>
    <n v="191"/>
    <n v="716"/>
    <x v="530"/>
    <n v="907"/>
    <n v="6.3175394042671099E-4"/>
    <n v="3.9790518191841233"/>
  </r>
  <r>
    <n v="2026352035"/>
    <d v="2016-02-05T00:00:00"/>
    <x v="2"/>
    <x v="586"/>
    <n v="4.3499999049999998"/>
    <n v="4.3499999049999998"/>
    <n v="0"/>
    <n v="0"/>
    <n v="0"/>
    <n v="4.3499999049999998"/>
    <n v="0"/>
    <n v="0"/>
    <n v="0"/>
    <n v="355"/>
    <n v="716"/>
    <x v="531"/>
    <n v="1071"/>
    <n v="6.1983469720718152E-4"/>
    <n v="6.5527544351073761"/>
  </r>
  <r>
    <n v="2026352035"/>
    <d v="2016-03-05T00:00:00"/>
    <x v="3"/>
    <x v="587"/>
    <n v="3.7200000289999999"/>
    <n v="3.7200000289999999"/>
    <n v="0"/>
    <n v="0"/>
    <n v="0"/>
    <n v="3.7200000289999999"/>
    <n v="0"/>
    <n v="0"/>
    <n v="0"/>
    <n v="304"/>
    <n v="981"/>
    <x v="23"/>
    <n v="1285"/>
    <n v="6.2082777520026705E-4"/>
    <n v="4.6630350194552523"/>
  </r>
  <r>
    <n v="2026352035"/>
    <d v="2016-04-05T00:00:00"/>
    <x v="6"/>
    <x v="588"/>
    <n v="4.0700001720000003"/>
    <n v="4.0700001720000003"/>
    <n v="0"/>
    <n v="0"/>
    <n v="0"/>
    <n v="4.0700001720000003"/>
    <n v="0"/>
    <n v="0"/>
    <n v="0"/>
    <n v="345"/>
    <n v="530"/>
    <x v="532"/>
    <n v="875"/>
    <n v="6.2004877696526513E-4"/>
    <n v="7.5017142857142849"/>
  </r>
  <r>
    <n v="2026352035"/>
    <d v="2016-05-05T00:00:00"/>
    <x v="1"/>
    <x v="589"/>
    <n v="7.5399999619999996"/>
    <n v="7.5399999619999996"/>
    <n v="0"/>
    <n v="0"/>
    <n v="0"/>
    <n v="7.5399999619999996"/>
    <n v="0"/>
    <n v="0"/>
    <n v="0"/>
    <n v="475"/>
    <n v="479"/>
    <x v="533"/>
    <n v="954"/>
    <n v="6.1970904594394675E-4"/>
    <n v="12.753668763102725"/>
  </r>
  <r>
    <n v="2026352035"/>
    <d v="2016-06-05T00:00:00"/>
    <x v="4"/>
    <x v="590"/>
    <n v="5.079999924"/>
    <n v="5.079999924"/>
    <n v="0"/>
    <n v="0"/>
    <n v="0"/>
    <n v="5.079999924"/>
    <n v="0"/>
    <n v="0"/>
    <n v="0"/>
    <n v="383"/>
    <n v="511"/>
    <x v="534"/>
    <n v="894"/>
    <n v="6.1966332324957306E-4"/>
    <n v="9.170022371364654"/>
  </r>
  <r>
    <n v="2026352035"/>
    <d v="2016-07-05T00:00:00"/>
    <x v="6"/>
    <x v="591"/>
    <n v="2.5999999049999998"/>
    <n v="2.5999999049999998"/>
    <n v="0"/>
    <n v="0"/>
    <n v="0"/>
    <n v="2.5999999049999998"/>
    <n v="0"/>
    <n v="0"/>
    <n v="0"/>
    <n v="229"/>
    <n v="665"/>
    <x v="535"/>
    <n v="894"/>
    <n v="6.2008106487002144E-4"/>
    <n v="4.6901565995525729"/>
  </r>
  <r>
    <n v="2026352035"/>
    <d v="2016-08-05T00:00:00"/>
    <x v="2"/>
    <x v="592"/>
    <n v="3.4500000480000002"/>
    <n v="3.4500000480000002"/>
    <n v="0"/>
    <n v="0"/>
    <n v="0"/>
    <n v="3.4500000480000002"/>
    <n v="0"/>
    <n v="0"/>
    <n v="0"/>
    <n v="258"/>
    <n v="610"/>
    <x v="536"/>
    <n v="868"/>
    <n v="6.2409552243125903E-4"/>
    <n v="6.3686635944700463"/>
  </r>
  <r>
    <n v="2026352035"/>
    <d v="2016-09-05T00:00:00"/>
    <x v="5"/>
    <x v="593"/>
    <n v="6.6199998860000004"/>
    <n v="6.6199998860000004"/>
    <n v="0"/>
    <n v="0"/>
    <n v="0"/>
    <n v="6.5999999049999998"/>
    <n v="0"/>
    <n v="0"/>
    <n v="0"/>
    <n v="401"/>
    <n v="543"/>
    <x v="537"/>
    <n v="944"/>
    <n v="6.1956012035563877E-4"/>
    <n v="11.318855932203391"/>
  </r>
  <r>
    <n v="2026352035"/>
    <d v="2016-10-05T00:00:00"/>
    <x v="0"/>
    <x v="594"/>
    <n v="0.15999999600000001"/>
    <n v="0.15999999600000001"/>
    <n v="0"/>
    <n v="0"/>
    <n v="0"/>
    <n v="0.15999999600000001"/>
    <n v="0"/>
    <n v="0"/>
    <n v="0"/>
    <n v="17"/>
    <n v="1002"/>
    <x v="538"/>
    <n v="1019"/>
    <n v="6.299212440944882E-4"/>
    <n v="0.24926398429833171"/>
  </r>
  <r>
    <n v="2026352035"/>
    <d v="2016-11-05T00:00:00"/>
    <x v="3"/>
    <x v="595"/>
    <n v="5.3200001720000003"/>
    <n v="5.3200001720000003"/>
    <n v="0"/>
    <n v="0"/>
    <n v="0"/>
    <n v="5.3200001720000003"/>
    <n v="0"/>
    <n v="0"/>
    <n v="0"/>
    <n v="330"/>
    <n v="569"/>
    <x v="539"/>
    <n v="899"/>
    <n v="6.200466400932401E-4"/>
    <n v="9.543937708565073"/>
  </r>
  <r>
    <n v="2026352035"/>
    <d v="2016-12-05T00:00:00"/>
    <x v="5"/>
    <x v="596"/>
    <n v="5.5100002290000001"/>
    <n v="5.5100002290000001"/>
    <n v="0"/>
    <n v="0"/>
    <n v="0"/>
    <n v="5.5100002290000001"/>
    <n v="0"/>
    <n v="0"/>
    <n v="0"/>
    <n v="343"/>
    <n v="330"/>
    <x v="540"/>
    <n v="673"/>
    <n v="6.197278404004049E-4"/>
    <n v="13.210995542347698"/>
  </r>
  <r>
    <n v="2320127002"/>
    <d v="2016-12-04T00:00:00"/>
    <x v="4"/>
    <x v="385"/>
    <n v="7.4899997709999999"/>
    <n v="7.4899997709999999"/>
    <n v="0"/>
    <n v="1.1699999569999999"/>
    <n v="0.310000002"/>
    <n v="6.0100002290000001"/>
    <n v="0"/>
    <n v="13"/>
    <n v="9"/>
    <n v="306"/>
    <n v="1112"/>
    <x v="168"/>
    <n v="1440"/>
    <n v="6.98368277016317E-4"/>
    <n v="7.447916666666667"/>
  </r>
  <r>
    <n v="2320127002"/>
    <d v="2016-01-05T00:00:00"/>
    <x v="6"/>
    <x v="597"/>
    <n v="0.519999981"/>
    <n v="0.519999981"/>
    <n v="0"/>
    <n v="0"/>
    <n v="0"/>
    <n v="0.519999981"/>
    <n v="0"/>
    <n v="0"/>
    <n v="0"/>
    <n v="40"/>
    <n v="1400"/>
    <x v="541"/>
    <n v="1440"/>
    <n v="6.7357510492227978E-4"/>
    <n v="0.53611111111111109"/>
  </r>
  <r>
    <n v="2320127002"/>
    <d v="2016-02-05T00:00:00"/>
    <x v="2"/>
    <x v="598"/>
    <n v="2.4500000480000002"/>
    <n v="2.4500000480000002"/>
    <n v="0"/>
    <n v="0.36000001399999998"/>
    <n v="0.209999993"/>
    <n v="1.8799999949999999"/>
    <n v="0"/>
    <n v="5"/>
    <n v="6"/>
    <n v="123"/>
    <n v="1306"/>
    <x v="542"/>
    <n v="1440"/>
    <n v="6.7418823555310961E-4"/>
    <n v="2.5236111111111108"/>
  </r>
  <r>
    <n v="2320127002"/>
    <d v="2016-03-05T00:00:00"/>
    <x v="3"/>
    <x v="599"/>
    <n v="5.0199999809999998"/>
    <n v="5.0199999809999998"/>
    <n v="0"/>
    <n v="1.4900000099999999"/>
    <n v="0.37000000500000002"/>
    <n v="3.1600000860000002"/>
    <n v="0"/>
    <n v="20"/>
    <n v="10"/>
    <n v="206"/>
    <n v="1204"/>
    <x v="543"/>
    <n v="1440"/>
    <n v="6.7445922087867795E-4"/>
    <n v="5.1687500000000002"/>
  </r>
  <r>
    <n v="2320127002"/>
    <d v="2016-04-05T00:00:00"/>
    <x v="6"/>
    <x v="600"/>
    <n v="0.810000002"/>
    <n v="0.810000002"/>
    <n v="0"/>
    <n v="0"/>
    <n v="0"/>
    <n v="0.810000002"/>
    <n v="0"/>
    <n v="0"/>
    <n v="0"/>
    <n v="52"/>
    <n v="1388"/>
    <x v="544"/>
    <n v="1440"/>
    <n v="6.7443797002497913E-4"/>
    <n v="0.83402777777777781"/>
  </r>
  <r>
    <n v="2320127002"/>
    <d v="2016-05-05T00:00:00"/>
    <x v="1"/>
    <x v="601"/>
    <n v="3.5099999899999998"/>
    <n v="3.5099999899999998"/>
    <n v="0"/>
    <n v="0"/>
    <n v="0.38999998600000002"/>
    <n v="3.1099998950000001"/>
    <n v="0"/>
    <n v="0"/>
    <n v="11"/>
    <n v="223"/>
    <n v="1206"/>
    <x v="160"/>
    <n v="1440"/>
    <n v="6.747404825067281E-4"/>
    <n v="3.6125000000000003"/>
  </r>
  <r>
    <n v="2320127002"/>
    <d v="2016-06-05T00:00:00"/>
    <x v="4"/>
    <x v="602"/>
    <n v="3.289999962"/>
    <n v="3.289999962"/>
    <n v="0"/>
    <n v="0"/>
    <n v="0"/>
    <n v="3.289999962"/>
    <n v="0"/>
    <n v="0"/>
    <n v="0"/>
    <n v="204"/>
    <n v="1236"/>
    <x v="509"/>
    <n v="1440"/>
    <n v="6.7445673677736778E-4"/>
    <n v="3.3874999999999997"/>
  </r>
  <r>
    <n v="2320127002"/>
    <d v="2016-07-05T00:00:00"/>
    <x v="6"/>
    <x v="603"/>
    <n v="4.9699997900000001"/>
    <n v="4.9699997900000001"/>
    <n v="0"/>
    <n v="0"/>
    <n v="0"/>
    <n v="4.9699997900000001"/>
    <n v="0"/>
    <n v="0"/>
    <n v="0"/>
    <n v="319"/>
    <n v="1121"/>
    <x v="172"/>
    <n v="1440"/>
    <n v="6.7353297059222119E-4"/>
    <n v="5.1243055555555559"/>
  </r>
  <r>
    <n v="2320127002"/>
    <d v="2016-08-05T00:00:00"/>
    <x v="2"/>
    <x v="604"/>
    <n v="3.4800000190000002"/>
    <n v="3.4800000190000002"/>
    <n v="0"/>
    <n v="0"/>
    <n v="0"/>
    <n v="3.4700000289999999"/>
    <n v="0"/>
    <n v="0"/>
    <n v="0"/>
    <n v="247"/>
    <n v="1193"/>
    <x v="482"/>
    <n v="1440"/>
    <n v="6.7428793237744628E-4"/>
    <n v="3.5840277777777776"/>
  </r>
  <r>
    <n v="2320127002"/>
    <d v="2016-09-05T00:00:00"/>
    <x v="5"/>
    <x v="605"/>
    <n v="2.079999924"/>
    <n v="2.079999924"/>
    <n v="0"/>
    <n v="0"/>
    <n v="0"/>
    <n v="2.079999924"/>
    <n v="0"/>
    <n v="0"/>
    <n v="0"/>
    <n v="145"/>
    <n v="1295"/>
    <x v="545"/>
    <n v="1440"/>
    <n v="6.731391339805825E-4"/>
    <n v="2.1458333333333335"/>
  </r>
  <r>
    <n v="2320127002"/>
    <d v="2016-10-05T00:00:00"/>
    <x v="0"/>
    <x v="606"/>
    <n v="4.1999998090000004"/>
    <n v="4.1999998090000004"/>
    <n v="0"/>
    <n v="0"/>
    <n v="0"/>
    <n v="4.1999998090000004"/>
    <n v="0"/>
    <n v="0"/>
    <n v="0"/>
    <n v="290"/>
    <n v="1150"/>
    <x v="546"/>
    <n v="1440"/>
    <n v="6.7448206343343506E-4"/>
    <n v="4.3243055555555561"/>
  </r>
  <r>
    <n v="2320127002"/>
    <d v="2016-11-05T00:00:00"/>
    <x v="3"/>
    <x v="607"/>
    <n v="4.329999924"/>
    <n v="4.329999924"/>
    <n v="0"/>
    <n v="0"/>
    <n v="0"/>
    <n v="4.329999924"/>
    <n v="0"/>
    <n v="0"/>
    <n v="0"/>
    <n v="300"/>
    <n v="1140"/>
    <x v="547"/>
    <n v="1440"/>
    <n v="6.7403485740971355E-4"/>
    <n v="4.4611111111111112"/>
  </r>
  <r>
    <n v="2320127002"/>
    <d v="2016-12-05T00:00:00"/>
    <x v="5"/>
    <x v="608"/>
    <n v="1.789999962"/>
    <n v="1.789999962"/>
    <n v="0"/>
    <n v="0"/>
    <n v="0"/>
    <n v="1.789999962"/>
    <n v="0"/>
    <n v="0"/>
    <n v="0"/>
    <n v="128"/>
    <n v="830"/>
    <x v="548"/>
    <n v="958"/>
    <n v="6.726794295377678E-4"/>
    <n v="2.7776617954070981"/>
  </r>
  <r>
    <n v="2347167796"/>
    <d v="2016-12-04T00:00:00"/>
    <x v="4"/>
    <x v="609"/>
    <n v="6.829999924"/>
    <n v="6.829999924"/>
    <n v="0"/>
    <n v="2"/>
    <n v="0.62000000499999997"/>
    <n v="4.1999998090000004"/>
    <n v="0"/>
    <n v="28"/>
    <n v="13"/>
    <n v="320"/>
    <n v="964"/>
    <x v="45"/>
    <n v="1325"/>
    <n v="6.7536833026797191E-4"/>
    <n v="7.6324528301886794"/>
  </r>
  <r>
    <n v="2873212765"/>
    <d v="2016-12-04T00:00:00"/>
    <x v="4"/>
    <x v="610"/>
    <n v="5.9099998469999999"/>
    <n v="5.9099998469999999"/>
    <n v="0"/>
    <n v="0.109999999"/>
    <n v="0.93000000699999996"/>
    <n v="4.8800001139999996"/>
    <n v="0"/>
    <n v="2"/>
    <n v="21"/>
    <n v="356"/>
    <n v="1061"/>
    <x v="549"/>
    <n v="1440"/>
    <n v="6.7189629911323327E-4"/>
    <n v="6.1083333333333334"/>
  </r>
  <r>
    <n v="2873212765"/>
    <d v="2016-01-05T00:00:00"/>
    <x v="6"/>
    <x v="611"/>
    <n v="4.9699997900000001"/>
    <n v="4.9699997900000001"/>
    <n v="0"/>
    <n v="0.49000000999999999"/>
    <n v="1.039999962"/>
    <n v="3.4400000569999998"/>
    <n v="0"/>
    <n v="7"/>
    <n v="18"/>
    <n v="196"/>
    <n v="1219"/>
    <x v="550"/>
    <n v="1440"/>
    <n v="6.7171236518448441E-4"/>
    <n v="5.1381944444444443"/>
  </r>
  <r>
    <n v="2873212765"/>
    <d v="2016-02-05T00:00:00"/>
    <x v="2"/>
    <x v="612"/>
    <n v="5.0599999430000002"/>
    <n v="5.0599999430000002"/>
    <n v="0"/>
    <n v="0"/>
    <n v="0.209999993"/>
    <n v="4.829999924"/>
    <n v="0.02"/>
    <n v="0"/>
    <n v="7"/>
    <n v="334"/>
    <n v="1099"/>
    <x v="543"/>
    <n v="1440"/>
    <n v="6.724252415946844E-4"/>
    <n v="5.2256944444444446"/>
  </r>
  <r>
    <n v="2873212765"/>
    <d v="2016-03-05T00:00:00"/>
    <x v="3"/>
    <x v="613"/>
    <n v="4.9800000190000002"/>
    <n v="4.9800000190000002"/>
    <n v="0"/>
    <n v="5.9999998999999998E-2"/>
    <n v="0.25"/>
    <n v="4.6599998469999999"/>
    <n v="0.01"/>
    <n v="1"/>
    <n v="6"/>
    <n v="363"/>
    <n v="1070"/>
    <x v="551"/>
    <n v="1440"/>
    <n v="6.7188343483540213E-4"/>
    <n v="5.1472222222222221"/>
  </r>
  <r>
    <n v="2873212765"/>
    <d v="2016-04-05T00:00:00"/>
    <x v="6"/>
    <x v="614"/>
    <n v="5.5599999430000002"/>
    <n v="5.5599999430000002"/>
    <n v="0"/>
    <n v="0"/>
    <n v="0"/>
    <n v="5.5599999430000002"/>
    <n v="0"/>
    <n v="0"/>
    <n v="0"/>
    <n v="420"/>
    <n v="1020"/>
    <x v="552"/>
    <n v="1440"/>
    <n v="6.7165981432713222E-4"/>
    <n v="5.7486111111111109"/>
  </r>
  <r>
    <n v="2873212765"/>
    <d v="2016-05-05T00:00:00"/>
    <x v="1"/>
    <x v="615"/>
    <n v="5.6100001339999999"/>
    <n v="5.6100001339999999"/>
    <n v="0"/>
    <n v="0.77999997099999996"/>
    <n v="0.80000001200000004"/>
    <n v="4.0300002099999999"/>
    <n v="0"/>
    <n v="13"/>
    <n v="23"/>
    <n v="311"/>
    <n v="1093"/>
    <x v="553"/>
    <n v="1440"/>
    <n v="6.7476547197498191E-4"/>
    <n v="5.7736111111111121"/>
  </r>
  <r>
    <n v="2873212765"/>
    <d v="2016-06-05T00:00:00"/>
    <x v="4"/>
    <x v="616"/>
    <n v="4.75"/>
    <n v="4.75"/>
    <n v="0"/>
    <n v="0"/>
    <n v="0.119999997"/>
    <n v="4.6100001339999999"/>
    <n v="0.01"/>
    <n v="0"/>
    <n v="5"/>
    <n v="370"/>
    <n v="1065"/>
    <x v="554"/>
    <n v="1440"/>
    <n v="6.7251875973382412E-4"/>
    <n v="4.9048611111111118"/>
  </r>
  <r>
    <n v="2873212765"/>
    <d v="2016-07-05T00:00:00"/>
    <x v="6"/>
    <x v="617"/>
    <n v="3.380000114"/>
    <n v="3.380000114"/>
    <n v="0"/>
    <n v="2.2799999710000001"/>
    <n v="0.55000001200000004"/>
    <n v="0.55000001200000004"/>
    <n v="0"/>
    <n v="75"/>
    <n v="11"/>
    <n v="52"/>
    <n v="1302"/>
    <x v="555"/>
    <n v="1440"/>
    <n v="6.8421054939271251E-4"/>
    <n v="3.4305555555555558"/>
  </r>
  <r>
    <n v="2873212765"/>
    <d v="2016-08-05T00:00:00"/>
    <x v="2"/>
    <x v="618"/>
    <n v="5.5399999619999996"/>
    <n v="5.5399999619999996"/>
    <n v="0"/>
    <n v="2.9000000950000002"/>
    <n v="0"/>
    <n v="2.6400001049999999"/>
    <n v="0"/>
    <n v="46"/>
    <n v="0"/>
    <n v="326"/>
    <n v="1068"/>
    <x v="556"/>
    <n v="1440"/>
    <n v="6.7825660651322226E-4"/>
    <n v="5.6722222222222225"/>
  </r>
  <r>
    <n v="2873212765"/>
    <d v="2016-09-05T00:00:00"/>
    <x v="5"/>
    <x v="619"/>
    <n v="5.1900000569999998"/>
    <n v="5.1900000569999998"/>
    <n v="0"/>
    <n v="0"/>
    <n v="0"/>
    <n v="5.1900000569999998"/>
    <n v="0"/>
    <n v="0"/>
    <n v="0"/>
    <n v="345"/>
    <n v="1095"/>
    <x v="551"/>
    <n v="1440"/>
    <n v="6.7175770864612988E-4"/>
    <n v="5.365277777777778"/>
  </r>
  <r>
    <n v="2873212765"/>
    <d v="2016-10-05T00:00:00"/>
    <x v="0"/>
    <x v="620"/>
    <n v="5.5599999430000002"/>
    <n v="5.5599999430000002"/>
    <n v="0"/>
    <n v="0"/>
    <n v="0"/>
    <n v="5.5500001909999996"/>
    <n v="0.01"/>
    <n v="0"/>
    <n v="0"/>
    <n v="373"/>
    <n v="1067"/>
    <x v="557"/>
    <n v="1440"/>
    <n v="6.7190331637462242E-4"/>
    <n v="5.7465277777777777"/>
  </r>
  <r>
    <n v="2873212765"/>
    <d v="2016-11-05T00:00:00"/>
    <x v="3"/>
    <x v="621"/>
    <n v="4.329999924"/>
    <n v="4.329999924"/>
    <n v="0"/>
    <n v="0"/>
    <n v="0"/>
    <n v="4.3200001720000003"/>
    <n v="0.01"/>
    <n v="0"/>
    <n v="0"/>
    <n v="319"/>
    <n v="1121"/>
    <x v="558"/>
    <n v="1440"/>
    <n v="6.7236023664596269E-4"/>
    <n v="4.4722222222222223"/>
  </r>
  <r>
    <n v="2873212765"/>
    <d v="2016-12-05T00:00:00"/>
    <x v="5"/>
    <x v="622"/>
    <n v="5.1100001339999999"/>
    <n v="5.1100001339999999"/>
    <n v="0"/>
    <n v="0"/>
    <n v="0"/>
    <n v="5.1100001339999999"/>
    <n v="0"/>
    <n v="0"/>
    <n v="0"/>
    <n v="268"/>
    <n v="720"/>
    <x v="98"/>
    <n v="988"/>
    <n v="6.753899199048374E-4"/>
    <n v="7.6578947368421044"/>
  </r>
  <r>
    <n v="3372868164"/>
    <d v="2016-12-04T00:00:00"/>
    <x v="4"/>
    <x v="623"/>
    <n v="3.2400000100000002"/>
    <n v="3.2400000100000002"/>
    <n v="0"/>
    <n v="0"/>
    <n v="0"/>
    <n v="3.2300000190000002"/>
    <n v="0.01"/>
    <n v="0"/>
    <n v="0"/>
    <n v="280"/>
    <n v="1160"/>
    <x v="11"/>
    <n v="1440"/>
    <n v="6.8253634084685072E-4"/>
    <n v="3.2965277777777775"/>
  </r>
  <r>
    <n v="3372868164"/>
    <d v="2016-01-05T00:00:00"/>
    <x v="6"/>
    <x v="624"/>
    <n v="2.0999999049999998"/>
    <n v="2.0999999049999998"/>
    <n v="0"/>
    <n v="0"/>
    <n v="0"/>
    <n v="2.0899999139999998"/>
    <n v="0"/>
    <n v="0"/>
    <n v="0"/>
    <n v="172"/>
    <n v="842"/>
    <x v="559"/>
    <n v="1014"/>
    <n v="6.8248290705232365E-4"/>
    <n v="3.0345167652859963"/>
  </r>
  <r>
    <n v="3977333714"/>
    <d v="2016-12-04T00:00:00"/>
    <x v="4"/>
    <x v="625"/>
    <n v="5.9800000190000002"/>
    <n v="5.9800000190000002"/>
    <n v="0"/>
    <n v="3.0599999430000002"/>
    <n v="0.91000002599999996"/>
    <n v="2.0099999899999998"/>
    <n v="0"/>
    <n v="44"/>
    <n v="19"/>
    <n v="131"/>
    <n v="777"/>
    <x v="560"/>
    <n v="971"/>
    <n v="6.7524842129629628E-4"/>
    <n v="9.120494335736355"/>
  </r>
  <r>
    <n v="3977333714"/>
    <d v="2016-01-05T00:00:00"/>
    <x v="6"/>
    <x v="626"/>
    <n v="7.0700001720000003"/>
    <n v="7.0700001720000003"/>
    <n v="0"/>
    <n v="2.670000076"/>
    <n v="1.980000019"/>
    <n v="2.4100000860000002"/>
    <n v="0"/>
    <n v="41"/>
    <n v="40"/>
    <n v="124"/>
    <n v="691"/>
    <x v="561"/>
    <n v="896"/>
    <n v="6.7889381332821204E-4"/>
    <n v="11.622767857142858"/>
  </r>
  <r>
    <n v="3977333714"/>
    <d v="2016-02-05T00:00:00"/>
    <x v="2"/>
    <x v="627"/>
    <n v="11.05000019"/>
    <n v="11.05000019"/>
    <n v="0"/>
    <n v="1.539999962"/>
    <n v="6.4800000190000002"/>
    <n v="3.0199999809999998"/>
    <n v="0"/>
    <n v="24"/>
    <n v="143"/>
    <n v="176"/>
    <n v="713"/>
    <x v="562"/>
    <n v="1056"/>
    <n v="6.6888621004842618E-4"/>
    <n v="15.643939393939393"/>
  </r>
  <r>
    <n v="3977333714"/>
    <d v="2016-03-05T00:00:00"/>
    <x v="3"/>
    <x v="628"/>
    <n v="9.5900001530000001"/>
    <n v="9.5900001530000001"/>
    <n v="0"/>
    <n v="3.3199999330000001"/>
    <n v="1.7400000099999999"/>
    <n v="4.5300002099999999"/>
    <n v="0"/>
    <n v="47"/>
    <n v="41"/>
    <n v="258"/>
    <n v="594"/>
    <x v="563"/>
    <n v="940"/>
    <n v="6.689919883501918E-4"/>
    <n v="15.250000000000002"/>
  </r>
  <r>
    <n v="3977333714"/>
    <d v="2016-04-05T00:00:00"/>
    <x v="6"/>
    <x v="629"/>
    <n v="9.4399995800000003"/>
    <n v="9.4399995800000003"/>
    <n v="0"/>
    <n v="1.809999943"/>
    <n v="4.579999924"/>
    <n v="2.8900001049999999"/>
    <n v="0"/>
    <n v="14"/>
    <n v="96"/>
    <n v="142"/>
    <n v="852"/>
    <x v="564"/>
    <n v="1104"/>
    <n v="6.9621650416697395E-4"/>
    <n v="12.281702898550725"/>
  </r>
  <r>
    <n v="3977333714"/>
    <d v="2016-05-05T00:00:00"/>
    <x v="1"/>
    <x v="630"/>
    <n v="8.5799999239999991"/>
    <n v="8.5799999239999991"/>
    <n v="0"/>
    <n v="1.7599999900000001"/>
    <n v="4.1100001339999999"/>
    <n v="2.710000038"/>
    <n v="0"/>
    <n v="14"/>
    <n v="88"/>
    <n v="178"/>
    <n v="680"/>
    <x v="565"/>
    <n v="960"/>
    <n v="6.9688108544509414E-4"/>
    <n v="12.824999999999999"/>
  </r>
  <r>
    <n v="3977333714"/>
    <d v="2016-06-05T00:00:00"/>
    <x v="4"/>
    <x v="631"/>
    <n v="8.2799997330000004"/>
    <n v="8.2799997330000004"/>
    <n v="0"/>
    <n v="3.1099998950000001"/>
    <n v="2.5099999899999998"/>
    <n v="2.670000076"/>
    <n v="0"/>
    <n v="29"/>
    <n v="55"/>
    <n v="168"/>
    <n v="676"/>
    <x v="566"/>
    <n v="928"/>
    <n v="7.0908621503810911E-4"/>
    <n v="12.582974137931034"/>
  </r>
  <r>
    <n v="3977333714"/>
    <d v="2016-07-05T00:00:00"/>
    <x v="6"/>
    <x v="632"/>
    <n v="7.7300000190000002"/>
    <n v="7.7300000190000002"/>
    <n v="0"/>
    <n v="0"/>
    <n v="4.1300001139999996"/>
    <n v="3.5899999139999998"/>
    <n v="0"/>
    <n v="0"/>
    <n v="86"/>
    <n v="208"/>
    <n v="703"/>
    <x v="567"/>
    <n v="997"/>
    <n v="6.6926407090909092E-4"/>
    <n v="11.584754262788366"/>
  </r>
  <r>
    <n v="3977333714"/>
    <d v="2016-08-05T00:00:00"/>
    <x v="2"/>
    <x v="633"/>
    <n v="9.0900001530000001"/>
    <n v="9.0900001530000001"/>
    <n v="0"/>
    <n v="0.68000000699999996"/>
    <n v="5.2399997709999999"/>
    <n v="3.170000076"/>
    <n v="0"/>
    <n v="9"/>
    <n v="116"/>
    <n v="171"/>
    <n v="688"/>
    <x v="568"/>
    <n v="984"/>
    <n v="6.6912036459330145E-4"/>
    <n v="13.805894308943088"/>
  </r>
  <r>
    <n v="3977333714"/>
    <d v="2016-09-05T00:00:00"/>
    <x v="5"/>
    <x v="634"/>
    <n v="10.079999920000001"/>
    <n v="10.079999920000001"/>
    <n v="0"/>
    <n v="0.769999981"/>
    <n v="5.5999999049999998"/>
    <n v="3.5499999519999998"/>
    <n v="0"/>
    <n v="8"/>
    <n v="122"/>
    <n v="151"/>
    <n v="1159"/>
    <x v="104"/>
    <n v="1440"/>
    <n v="6.8632123102063051E-4"/>
    <n v="10.199305555555556"/>
  </r>
  <r>
    <n v="3977333714"/>
    <d v="2016-10-05T00:00:00"/>
    <x v="0"/>
    <x v="635"/>
    <n v="8.7799997330000004"/>
    <n v="8.7799997330000004"/>
    <n v="0"/>
    <n v="7.0000000000000007E-2"/>
    <n v="5.4000000950000002"/>
    <n v="3.3099999430000002"/>
    <n v="0"/>
    <n v="1"/>
    <n v="115"/>
    <n v="196"/>
    <n v="676"/>
    <x v="545"/>
    <n v="988"/>
    <n v="6.7166460625764997E-4"/>
    <n v="13.23076923076923"/>
  </r>
  <r>
    <n v="3977333714"/>
    <d v="2016-11-05T00:00:00"/>
    <x v="3"/>
    <x v="636"/>
    <n v="0.5"/>
    <n v="0.5"/>
    <n v="0"/>
    <n v="0.37000000500000002"/>
    <n v="0"/>
    <n v="0.12999999500000001"/>
    <n v="0"/>
    <n v="4"/>
    <n v="0"/>
    <n v="9"/>
    <n v="13"/>
    <x v="569"/>
    <n v="26"/>
    <n v="6.7024128686327079E-4"/>
    <n v="28.69230769230769"/>
  </r>
  <r>
    <n v="4020332650"/>
    <d v="2016-12-04T00:00:00"/>
    <x v="4"/>
    <x v="637"/>
    <n v="6.1199998860000004"/>
    <n v="6.1199998860000004"/>
    <n v="0"/>
    <n v="0.15000000599999999"/>
    <n v="0.23999999499999999"/>
    <n v="5.6799998279999997"/>
    <n v="0"/>
    <n v="4"/>
    <n v="15"/>
    <n v="331"/>
    <n v="712"/>
    <x v="570"/>
    <n v="1062"/>
    <n v="7.1671154538002118E-4"/>
    <n v="8.0404896421845571"/>
  </r>
  <r>
    <n v="4020332650"/>
    <d v="2016-01-05T00:00:00"/>
    <x v="6"/>
    <x v="65"/>
    <n v="0"/>
    <n v="0"/>
    <n v="0"/>
    <n v="0"/>
    <n v="0"/>
    <n v="0"/>
    <n v="0"/>
    <n v="0"/>
    <n v="0"/>
    <n v="0"/>
    <n v="1440"/>
    <x v="192"/>
    <n v="1440"/>
    <n v="0"/>
    <n v="0"/>
  </r>
  <r>
    <n v="4020332650"/>
    <d v="2016-02-05T00:00:00"/>
    <x v="2"/>
    <x v="638"/>
    <n v="0.34000000400000002"/>
    <n v="0.34000000400000002"/>
    <n v="0"/>
    <n v="0"/>
    <n v="3.9999999000000001E-2"/>
    <n v="0.28999999199999998"/>
    <n v="0"/>
    <n v="0"/>
    <n v="11"/>
    <n v="31"/>
    <n v="1350"/>
    <x v="571"/>
    <n v="1392"/>
    <n v="7.1578948210526325E-4"/>
    <n v="0.34123563218390801"/>
  </r>
  <r>
    <n v="4020332650"/>
    <d v="2016-03-05T00:00:00"/>
    <x v="3"/>
    <x v="639"/>
    <n v="3.2200000289999999"/>
    <n v="3.2200000289999999"/>
    <n v="0"/>
    <n v="0"/>
    <n v="0"/>
    <n v="3.1500000950000002"/>
    <n v="5.0000001000000002E-2"/>
    <n v="0"/>
    <n v="0"/>
    <n v="174"/>
    <n v="950"/>
    <x v="305"/>
    <n v="1124"/>
    <n v="7.1619217726868328E-4"/>
    <n v="4"/>
  </r>
  <r>
    <n v="4020332650"/>
    <d v="2016-04-05T00:00:00"/>
    <x v="6"/>
    <x v="640"/>
    <n v="7.3499999049999998"/>
    <n v="7.3499999049999998"/>
    <n v="0"/>
    <n v="0.670000017"/>
    <n v="1.039999962"/>
    <n v="5.579999924"/>
    <n v="0"/>
    <n v="13"/>
    <n v="46"/>
    <n v="346"/>
    <n v="531"/>
    <x v="572"/>
    <n v="936"/>
    <n v="7.1693327204447907E-4"/>
    <n v="10.952991452991455"/>
  </r>
  <r>
    <n v="4020332650"/>
    <d v="2016-05-05T00:00:00"/>
    <x v="1"/>
    <x v="641"/>
    <n v="8.4300003050000001"/>
    <n v="8.4300003050000001"/>
    <n v="0"/>
    <n v="2.619999886"/>
    <n v="1.6799999480000001"/>
    <n v="4.0399999619999996"/>
    <n v="7.0000000000000007E-2"/>
    <n v="38"/>
    <n v="42"/>
    <n v="196"/>
    <n v="916"/>
    <x v="573"/>
    <n v="1192"/>
    <n v="7.1879265902114603E-4"/>
    <n v="9.8389261744966436"/>
  </r>
  <r>
    <n v="4020332650"/>
    <d v="2016-06-05T00:00:00"/>
    <x v="4"/>
    <x v="642"/>
    <n v="3.130000114"/>
    <n v="3.130000114"/>
    <n v="0"/>
    <n v="0"/>
    <n v="0"/>
    <n v="3.0999999049999998"/>
    <n v="0.01"/>
    <n v="0"/>
    <n v="0"/>
    <n v="177"/>
    <n v="855"/>
    <x v="574"/>
    <n v="1032"/>
    <n v="7.1641110414282449E-4"/>
    <n v="4.2335271317829459"/>
  </r>
  <r>
    <n v="4020332650"/>
    <d v="2016-07-05T00:00:00"/>
    <x v="6"/>
    <x v="552"/>
    <n v="4.4000000950000002"/>
    <n v="4.4000000950000002"/>
    <n v="0"/>
    <n v="0"/>
    <n v="0"/>
    <n v="3.579999924"/>
    <n v="0"/>
    <n v="0"/>
    <n v="0"/>
    <n v="184"/>
    <n v="1256"/>
    <x v="575"/>
    <n v="1440"/>
    <n v="7.1754730838225703E-4"/>
    <n v="4.2583333333333329"/>
  </r>
  <r>
    <n v="4020332650"/>
    <d v="2016-08-05T00:00:00"/>
    <x v="2"/>
    <x v="643"/>
    <n v="4.1999998090000004"/>
    <n v="4.1999998090000004"/>
    <n v="0"/>
    <n v="0"/>
    <n v="0"/>
    <n v="4.1500000950000002"/>
    <n v="0"/>
    <n v="0"/>
    <n v="0"/>
    <n v="263"/>
    <n v="775"/>
    <x v="576"/>
    <n v="1038"/>
    <n v="7.1647898481746845E-4"/>
    <n v="5.6473988439306364"/>
  </r>
  <r>
    <n v="4020332650"/>
    <d v="2016-09-05T00:00:00"/>
    <x v="5"/>
    <x v="644"/>
    <n v="3.2699999809999998"/>
    <n v="3.2699999809999998"/>
    <n v="0"/>
    <n v="0.20000000300000001"/>
    <n v="0.119999997"/>
    <n v="2.9400000569999998"/>
    <n v="0"/>
    <n v="3"/>
    <n v="5"/>
    <n v="173"/>
    <n v="1225"/>
    <x v="577"/>
    <n v="1406"/>
    <n v="7.1773485096575937E-4"/>
    <n v="3.2403982930298718"/>
  </r>
  <r>
    <n v="4020332650"/>
    <d v="2016-10-05T00:00:00"/>
    <x v="0"/>
    <x v="645"/>
    <n v="3.9800000190000002"/>
    <n v="3.9800000190000002"/>
    <n v="0"/>
    <n v="0"/>
    <n v="0"/>
    <n v="3.869999886"/>
    <n v="3.9999999000000001E-2"/>
    <n v="0"/>
    <n v="0"/>
    <n v="206"/>
    <n v="774"/>
    <x v="578"/>
    <n v="980"/>
    <n v="7.1763433447529759E-4"/>
    <n v="5.6591836734693874"/>
  </r>
  <r>
    <n v="4020332650"/>
    <d v="2016-11-05T00:00:00"/>
    <x v="3"/>
    <x v="646"/>
    <n v="2.6500000950000002"/>
    <n v="2.6500000950000002"/>
    <n v="0"/>
    <n v="0.109999999"/>
    <n v="0.17000000200000001"/>
    <n v="2.329999924"/>
    <n v="0"/>
    <n v="2"/>
    <n v="8"/>
    <n v="134"/>
    <n v="1296"/>
    <x v="579"/>
    <n v="1440"/>
    <n v="7.1835188262401738E-4"/>
    <n v="2.5618055555555559"/>
  </r>
  <r>
    <n v="4020332650"/>
    <d v="2016-12-05T00:00:00"/>
    <x v="5"/>
    <x v="647"/>
    <n v="0.41999998700000002"/>
    <n v="0.41999998700000002"/>
    <n v="0"/>
    <n v="0"/>
    <n v="0"/>
    <n v="0.40999999599999998"/>
    <n v="0"/>
    <n v="0"/>
    <n v="0"/>
    <n v="21"/>
    <n v="721"/>
    <x v="580"/>
    <n v="742"/>
    <n v="7.118643847457628E-4"/>
    <n v="0.79514824797843653"/>
  </r>
  <r>
    <n v="4057192912"/>
    <d v="2016-12-04T00:00:00"/>
    <x v="4"/>
    <x v="648"/>
    <n v="4.0300002099999999"/>
    <n v="4.0300002099999999"/>
    <n v="0"/>
    <n v="0"/>
    <n v="0"/>
    <n v="3.9400000569999998"/>
    <n v="0"/>
    <n v="0"/>
    <n v="0"/>
    <n v="164"/>
    <n v="1276"/>
    <x v="581"/>
    <n v="1440"/>
    <n v="7.4712647571375601E-4"/>
    <n v="3.7458333333333331"/>
  </r>
  <r>
    <n v="4319703577"/>
    <d v="2016-12-04T00:00:00"/>
    <x v="4"/>
    <x v="649"/>
    <n v="5.1999998090000004"/>
    <n v="5.1999998090000004"/>
    <n v="0"/>
    <n v="0"/>
    <n v="0"/>
    <n v="0"/>
    <n v="0"/>
    <n v="0"/>
    <n v="0"/>
    <n v="0"/>
    <n v="1440"/>
    <x v="582"/>
    <n v="1440"/>
    <n v="6.7070808835289575E-4"/>
    <n v="5.384027777777777"/>
  </r>
  <r>
    <n v="4319703577"/>
    <d v="2016-01-05T00:00:00"/>
    <x v="6"/>
    <x v="650"/>
    <n v="0.83999997400000004"/>
    <n v="0.83999997400000004"/>
    <n v="0"/>
    <n v="0"/>
    <n v="0"/>
    <n v="0.83999997400000004"/>
    <n v="0"/>
    <n v="0"/>
    <n v="0"/>
    <n v="67"/>
    <n v="836"/>
    <x v="110"/>
    <n v="903"/>
    <n v="6.7146280895283772E-4"/>
    <n v="1.3853820598006645"/>
  </r>
  <r>
    <n v="4319703577"/>
    <d v="2016-02-05T00:00:00"/>
    <x v="2"/>
    <x v="651"/>
    <n v="6.2399997709999999"/>
    <n v="6.2399997709999999"/>
    <n v="0"/>
    <n v="0"/>
    <n v="0.439999998"/>
    <n v="5.7100000380000004"/>
    <n v="0"/>
    <n v="0"/>
    <n v="11"/>
    <n v="344"/>
    <n v="585"/>
    <x v="583"/>
    <n v="940"/>
    <n v="6.7379330212720011E-4"/>
    <n v="9.8521276595744673"/>
  </r>
  <r>
    <n v="4319703577"/>
    <d v="2016-03-05T00:00:00"/>
    <x v="3"/>
    <x v="652"/>
    <n v="6.4699997900000001"/>
    <n v="6.4699997900000001"/>
    <n v="0"/>
    <n v="0.579999983"/>
    <n v="1.0700000519999999"/>
    <n v="4.829999924"/>
    <n v="0"/>
    <n v="8"/>
    <n v="26"/>
    <n v="287"/>
    <n v="669"/>
    <x v="584"/>
    <n v="990"/>
    <n v="6.7060528503316754E-4"/>
    <n v="9.7454545454545443"/>
  </r>
  <r>
    <n v="4319703577"/>
    <d v="2016-04-05T00:00:00"/>
    <x v="6"/>
    <x v="653"/>
    <n v="7.0199999809999998"/>
    <n v="7.0199999809999998"/>
    <n v="0"/>
    <n v="0.58999997400000004"/>
    <n v="0.579999983"/>
    <n v="5.8499999049999998"/>
    <n v="0"/>
    <n v="8"/>
    <n v="13"/>
    <n v="313"/>
    <n v="1106"/>
    <x v="585"/>
    <n v="1440"/>
    <n v="6.7312302051970461E-4"/>
    <n v="7.2423611111111112"/>
  </r>
  <r>
    <n v="4319703577"/>
    <d v="2016-05-05T00:00:00"/>
    <x v="1"/>
    <x v="654"/>
    <n v="9.4899997710000008"/>
    <n v="9.4899997710000008"/>
    <n v="0"/>
    <n v="2.630000114"/>
    <n v="1.4099999670000001"/>
    <n v="5.4499998090000004"/>
    <n v="0"/>
    <n v="27"/>
    <n v="34"/>
    <n v="328"/>
    <n v="957"/>
    <x v="586"/>
    <n v="1346"/>
    <n v="6.948308515888125E-4"/>
    <n v="10.147102526002971"/>
  </r>
  <r>
    <n v="4319703577"/>
    <d v="2016-06-05T00:00:00"/>
    <x v="4"/>
    <x v="655"/>
    <n v="6.420000076"/>
    <n v="6.420000076"/>
    <n v="0"/>
    <n v="0.40999999599999998"/>
    <n v="0.469999999"/>
    <n v="5.4600000380000004"/>
    <n v="0"/>
    <n v="6"/>
    <n v="11"/>
    <n v="314"/>
    <n v="692"/>
    <x v="587"/>
    <n v="1023"/>
    <n v="6.7408652624947505E-4"/>
    <n v="9.3098729227761474"/>
  </r>
  <r>
    <n v="4319703577"/>
    <d v="2016-07-05T00:00:00"/>
    <x v="6"/>
    <x v="55"/>
    <n v="5.329999924"/>
    <n v="5.329999924"/>
    <n v="0"/>
    <n v="0.189999998"/>
    <n v="1.0499999520000001"/>
    <n v="4.079999924"/>
    <n v="0"/>
    <n v="3"/>
    <n v="28"/>
    <n v="279"/>
    <n v="586"/>
    <x v="588"/>
    <n v="896"/>
    <n v="6.7153835504598714E-4"/>
    <n v="8.858258928571427"/>
  </r>
  <r>
    <n v="4319703577"/>
    <d v="2016-08-05T00:00:00"/>
    <x v="2"/>
    <x v="656"/>
    <n v="2.460000038"/>
    <n v="2.460000038"/>
    <n v="0"/>
    <n v="0"/>
    <n v="0"/>
    <n v="2.460000038"/>
    <n v="0"/>
    <n v="0"/>
    <n v="0"/>
    <n v="153"/>
    <n v="603"/>
    <x v="201"/>
    <n v="756"/>
    <n v="6.6993465087145966E-4"/>
    <n v="4.8571428571428577"/>
  </r>
  <r>
    <n v="4319703577"/>
    <d v="2016-09-05T00:00:00"/>
    <x v="5"/>
    <x v="657"/>
    <n v="6.9600000380000004"/>
    <n v="6.9600000380000004"/>
    <n v="0"/>
    <n v="0.14000000100000001"/>
    <n v="0.560000002"/>
    <n v="6.25"/>
    <n v="0"/>
    <n v="2"/>
    <n v="14"/>
    <n v="374"/>
    <n v="490"/>
    <x v="589"/>
    <n v="880"/>
    <n v="6.7064945442281757E-4"/>
    <n v="11.793181818181816"/>
  </r>
  <r>
    <n v="4319703577"/>
    <d v="2016-10-05T00:00:00"/>
    <x v="0"/>
    <x v="658"/>
    <n v="6.3699998860000004"/>
    <n v="6.3699998860000004"/>
    <n v="0"/>
    <n v="0.209999993"/>
    <n v="0.46000000800000002"/>
    <n v="5.6999998090000004"/>
    <n v="0"/>
    <n v="3"/>
    <n v="12"/>
    <n v="329"/>
    <n v="555"/>
    <x v="590"/>
    <n v="899"/>
    <n v="6.7144512343206503E-4"/>
    <n v="10.552836484983313"/>
  </r>
  <r>
    <n v="4319703577"/>
    <d v="2016-11-05T00:00:00"/>
    <x v="3"/>
    <x v="659"/>
    <n v="6.1300001139999996"/>
    <n v="6.1300001139999996"/>
    <n v="0"/>
    <n v="0.20000000300000001"/>
    <n v="0.74000001000000004"/>
    <n v="5.1799998279999997"/>
    <n v="0"/>
    <n v="3"/>
    <n v="18"/>
    <n v="311"/>
    <n v="574"/>
    <x v="591"/>
    <n v="906"/>
    <n v="6.7148648417132207E-4"/>
    <n v="10.076158940397352"/>
  </r>
  <r>
    <n v="4319703577"/>
    <d v="2016-12-05T00:00:00"/>
    <x v="5"/>
    <x v="660"/>
    <n v="0.01"/>
    <n v="0.01"/>
    <n v="0"/>
    <n v="0"/>
    <n v="0"/>
    <n v="0.01"/>
    <n v="0"/>
    <n v="0"/>
    <n v="0"/>
    <n v="2"/>
    <n v="0"/>
    <x v="592"/>
    <n v="2"/>
    <n v="5.8823529411764712E-4"/>
    <n v="8.5"/>
  </r>
  <r>
    <n v="4388161847"/>
    <d v="2016-12-04T00:00:00"/>
    <x v="4"/>
    <x v="661"/>
    <n v="7.7800002099999999"/>
    <n v="7.7800002099999999"/>
    <n v="0"/>
    <n v="0"/>
    <n v="0"/>
    <n v="0"/>
    <n v="0"/>
    <n v="0"/>
    <n v="0"/>
    <n v="0"/>
    <n v="1440"/>
    <x v="593"/>
    <n v="1440"/>
    <n v="7.6862282256471052E-4"/>
    <n v="7.0291666666666668"/>
  </r>
  <r>
    <n v="4388161847"/>
    <d v="2016-01-05T00:00:00"/>
    <x v="6"/>
    <x v="662"/>
    <n v="7.8899998660000001"/>
    <n v="7.8899998660000001"/>
    <n v="0"/>
    <n v="1.0099999900000001"/>
    <n v="0.68000000699999996"/>
    <n v="6.1999998090000004"/>
    <n v="0"/>
    <n v="12"/>
    <n v="15"/>
    <n v="241"/>
    <n v="579"/>
    <x v="578"/>
    <n v="847"/>
    <n v="7.6938077679180889E-4"/>
    <n v="12.107438016528926"/>
  </r>
  <r>
    <n v="4388161847"/>
    <d v="2016-02-05T00:00:00"/>
    <x v="2"/>
    <x v="663"/>
    <n v="8.3999996190000008"/>
    <n v="8.3999996190000008"/>
    <n v="0"/>
    <n v="3.7699999809999998"/>
    <n v="7.9999998000000003E-2"/>
    <n v="4.5500001909999996"/>
    <n v="0"/>
    <n v="33"/>
    <n v="4"/>
    <n v="204"/>
    <n v="935"/>
    <x v="594"/>
    <n v="1176"/>
    <n v="8.320126405507132E-4"/>
    <n v="8.5850340136054424"/>
  </r>
  <r>
    <n v="4388161847"/>
    <d v="2016-03-05T00:00:00"/>
    <x v="3"/>
    <x v="664"/>
    <n v="9.7899999619999996"/>
    <n v="9.7899999619999996"/>
    <n v="0"/>
    <n v="1.1299999949999999"/>
    <n v="0.77999997099999996"/>
    <n v="7.8800001139999996"/>
    <n v="0"/>
    <n v="18"/>
    <n v="18"/>
    <n v="306"/>
    <n v="984"/>
    <x v="595"/>
    <n v="1326"/>
    <n v="7.6923076624499094E-4"/>
    <n v="9.5980392156862759"/>
  </r>
  <r>
    <n v="4388161847"/>
    <d v="2016-04-05T00:00:00"/>
    <x v="6"/>
    <x v="665"/>
    <n v="9.5200004580000002"/>
    <n v="9.5200004580000002"/>
    <n v="0"/>
    <n v="2.789999962"/>
    <n v="0.93000000699999996"/>
    <n v="5.8000001909999996"/>
    <n v="0"/>
    <n v="35"/>
    <n v="21"/>
    <n v="251"/>
    <n v="632"/>
    <x v="596"/>
    <n v="939"/>
    <n v="7.692929663030303E-4"/>
    <n v="13.178913738019169"/>
  </r>
  <r>
    <n v="4388161847"/>
    <d v="2016-05-05T00:00:00"/>
    <x v="1"/>
    <x v="666"/>
    <n v="7.3800001139999996"/>
    <n v="7.3800001139999996"/>
    <n v="0"/>
    <n v="0.62999999500000003"/>
    <n v="1.6699999569999999"/>
    <n v="5.0900001530000001"/>
    <n v="0"/>
    <n v="12"/>
    <n v="39"/>
    <n v="199"/>
    <n v="896"/>
    <x v="597"/>
    <n v="1146"/>
    <n v="7.6850985254607932E-4"/>
    <n v="8.3795811518324612"/>
  </r>
  <r>
    <n v="4388161847"/>
    <d v="2016-06-05T00:00:00"/>
    <x v="4"/>
    <x v="667"/>
    <n v="10.130000109999999"/>
    <n v="10.130000109999999"/>
    <n v="0"/>
    <n v="2.1099998950000001"/>
    <n v="2.0899999139999998"/>
    <n v="5.9299998279999997"/>
    <n v="0"/>
    <n v="33"/>
    <n v="45"/>
    <n v="262"/>
    <n v="1100"/>
    <x v="598"/>
    <n v="1440"/>
    <n v="7.6888046375711571E-4"/>
    <n v="9.1493055555555554"/>
  </r>
  <r>
    <n v="4388161847"/>
    <d v="2016-07-05T00:00:00"/>
    <x v="6"/>
    <x v="668"/>
    <n v="17.540000920000001"/>
    <n v="17.540000920000001"/>
    <n v="0"/>
    <n v="9.4499998089999995"/>
    <n v="2.7699999809999998"/>
    <n v="5.329999924"/>
    <n v="0"/>
    <n v="120"/>
    <n v="56"/>
    <n v="260"/>
    <n v="508"/>
    <x v="287"/>
    <n v="944"/>
    <n v="7.7031185419411505E-4"/>
    <n v="24.120762711864408"/>
  </r>
  <r>
    <n v="4388161847"/>
    <d v="2016-08-05T00:00:00"/>
    <x v="2"/>
    <x v="669"/>
    <n v="14.380000109999999"/>
    <n v="14.380000109999999"/>
    <n v="0"/>
    <n v="9.8900003430000005"/>
    <n v="1.2599999900000001"/>
    <n v="3.2300000190000002"/>
    <n v="0"/>
    <n v="107"/>
    <n v="38"/>
    <n v="178"/>
    <n v="576"/>
    <x v="462"/>
    <n v="899"/>
    <n v="8.3130998439125906E-4"/>
    <n v="19.241379310344829"/>
  </r>
  <r>
    <n v="4388161847"/>
    <d v="2016-09-05T00:00:00"/>
    <x v="5"/>
    <x v="670"/>
    <n v="7.8600001339999999"/>
    <n v="7.8600001339999999"/>
    <n v="0"/>
    <n v="0.34000000400000002"/>
    <n v="0.730000019"/>
    <n v="6.7899999619999996"/>
    <n v="0"/>
    <n v="6"/>
    <n v="19"/>
    <n v="258"/>
    <n v="1020"/>
    <x v="264"/>
    <n v="1303"/>
    <n v="7.6923078234488157E-4"/>
    <n v="7.841903300076746"/>
  </r>
  <r>
    <n v="4388161847"/>
    <d v="2016-10-05T00:00:00"/>
    <x v="0"/>
    <x v="671"/>
    <n v="7.920000076"/>
    <n v="7.920000076"/>
    <n v="0"/>
    <n v="0.810000002"/>
    <n v="0.64999997600000003"/>
    <n v="6.4600000380000004"/>
    <n v="0"/>
    <n v="13"/>
    <n v="14"/>
    <n v="267"/>
    <n v="648"/>
    <x v="266"/>
    <n v="942"/>
    <n v="7.690067070589378E-4"/>
    <n v="10.933121019108279"/>
  </r>
  <r>
    <n v="4388161847"/>
    <d v="2016-11-05T00:00:00"/>
    <x v="3"/>
    <x v="672"/>
    <n v="7.8400001530000001"/>
    <n v="7.8400001530000001"/>
    <n v="0"/>
    <n v="0.52999997099999996"/>
    <n v="0.790000021"/>
    <n v="6.5300002099999999"/>
    <n v="0"/>
    <n v="8"/>
    <n v="18"/>
    <n v="256"/>
    <n v="858"/>
    <x v="599"/>
    <n v="1140"/>
    <n v="7.6855211773355558E-4"/>
    <n v="8.9482456140350877"/>
  </r>
  <r>
    <n v="4388161847"/>
    <d v="2016-12-05T00:00:00"/>
    <x v="5"/>
    <x v="673"/>
    <n v="2.5899999139999998"/>
    <n v="2.5899999139999998"/>
    <n v="0"/>
    <n v="0"/>
    <n v="0"/>
    <n v="2.5899999139999998"/>
    <n v="0"/>
    <n v="0"/>
    <n v="0"/>
    <n v="108"/>
    <n v="825"/>
    <x v="600"/>
    <n v="933"/>
    <n v="7.6877409142178687E-4"/>
    <n v="3.6109324758842445"/>
  </r>
  <r>
    <n v="4445114986"/>
    <d v="2016-12-04T00:00:00"/>
    <x v="4"/>
    <x v="674"/>
    <n v="2.2000000480000002"/>
    <n v="2.2000000480000002"/>
    <n v="0"/>
    <n v="0"/>
    <n v="0"/>
    <n v="2.2000000480000002"/>
    <n v="0"/>
    <n v="0"/>
    <n v="0"/>
    <n v="196"/>
    <n v="787"/>
    <x v="601"/>
    <n v="983"/>
    <n v="6.7155068620268629E-4"/>
    <n v="3.3326551373346893"/>
  </r>
  <r>
    <n v="4445114986"/>
    <d v="2016-01-05T00:00:00"/>
    <x v="6"/>
    <x v="675"/>
    <n v="3.5099999899999998"/>
    <n v="3.5099999899999998"/>
    <n v="0"/>
    <n v="0"/>
    <n v="0"/>
    <n v="3.5099999899999998"/>
    <n v="0"/>
    <n v="0"/>
    <n v="0"/>
    <n v="240"/>
    <n v="741"/>
    <x v="602"/>
    <n v="981"/>
    <n v="6.7087155772171253E-4"/>
    <n v="5.333333333333333"/>
  </r>
  <r>
    <n v="4445114986"/>
    <d v="2016-02-05T00:00:00"/>
    <x v="2"/>
    <x v="676"/>
    <n v="4.75"/>
    <n v="4.75"/>
    <n v="0"/>
    <n v="2.210000038"/>
    <n v="0.189999998"/>
    <n v="2.3499999049999998"/>
    <n v="0"/>
    <n v="27"/>
    <n v="4"/>
    <n v="200"/>
    <n v="667"/>
    <x v="603"/>
    <n v="898"/>
    <n v="6.8740955137481911E-4"/>
    <n v="7.6948775055679288"/>
  </r>
  <r>
    <n v="4445114986"/>
    <d v="2016-03-05T00:00:00"/>
    <x v="3"/>
    <x v="677"/>
    <n v="5.1799998279999997"/>
    <n v="5.1799998279999997"/>
    <n v="0"/>
    <n v="2.4800000190000002"/>
    <n v="0.109999999"/>
    <n v="2.579999924"/>
    <n v="0"/>
    <n v="30"/>
    <n v="2"/>
    <n v="233"/>
    <n v="725"/>
    <x v="604"/>
    <n v="990"/>
    <n v="6.9048251506264994E-4"/>
    <n v="7.5777777777777784"/>
  </r>
  <r>
    <n v="4445114986"/>
    <d v="2016-04-05T00:00:00"/>
    <x v="6"/>
    <x v="678"/>
    <n v="1.960000038"/>
    <n v="1.960000038"/>
    <n v="0"/>
    <n v="0"/>
    <n v="0"/>
    <n v="1.960000038"/>
    <n v="0"/>
    <n v="0"/>
    <n v="0"/>
    <n v="180"/>
    <n v="897"/>
    <x v="238"/>
    <n v="1077"/>
    <n v="6.7054397468354428E-4"/>
    <n v="2.7140204271123491"/>
  </r>
  <r>
    <n v="4445114986"/>
    <d v="2016-05-05T00:00:00"/>
    <x v="1"/>
    <x v="679"/>
    <n v="2.5499999519999998"/>
    <n v="2.5499999519999998"/>
    <n v="0"/>
    <n v="0.119999997"/>
    <n v="0.23999999499999999"/>
    <n v="2.1800000669999999"/>
    <n v="0"/>
    <n v="2"/>
    <n v="6"/>
    <n v="185"/>
    <n v="734"/>
    <x v="605"/>
    <n v="927"/>
    <n v="6.710526189473684E-4"/>
    <n v="4.0992448759439055"/>
  </r>
  <r>
    <n v="4445114986"/>
    <d v="2016-06-05T00:00:00"/>
    <x v="4"/>
    <x v="680"/>
    <n v="3.0299999710000001"/>
    <n v="3.0299999710000001"/>
    <n v="0"/>
    <n v="0"/>
    <n v="0"/>
    <n v="3.0299999710000001"/>
    <n v="0"/>
    <n v="0"/>
    <n v="0"/>
    <n v="229"/>
    <n v="809"/>
    <x v="606"/>
    <n v="1038"/>
    <n v="6.7124500908285339E-4"/>
    <n v="4.3487475915221578"/>
  </r>
  <r>
    <n v="4445114986"/>
    <d v="2016-07-05T00:00:00"/>
    <x v="6"/>
    <x v="681"/>
    <n v="3.5899999139999998"/>
    <n v="3.5899999139999998"/>
    <n v="0"/>
    <n v="2.130000114"/>
    <n v="0.189999998"/>
    <n v="1.25"/>
    <n v="0"/>
    <n v="26"/>
    <n v="4"/>
    <n v="108"/>
    <n v="866"/>
    <x v="607"/>
    <n v="1004"/>
    <n v="6.9264902836195248E-4"/>
    <n v="5.1623505976095618"/>
  </r>
  <r>
    <n v="4445114986"/>
    <d v="2016-08-05T00:00:00"/>
    <x v="2"/>
    <x v="682"/>
    <n v="4.9000000950000002"/>
    <n v="4.9000000950000002"/>
    <n v="0"/>
    <n v="0"/>
    <n v="0.25"/>
    <n v="4.6500000950000002"/>
    <n v="0"/>
    <n v="0"/>
    <n v="8"/>
    <n v="308"/>
    <n v="733"/>
    <x v="608"/>
    <n v="1049"/>
    <n v="6.709571539093523E-4"/>
    <n v="6.9618684461391815"/>
  </r>
  <r>
    <n v="4445114986"/>
    <d v="2016-09-05T00:00:00"/>
    <x v="5"/>
    <x v="683"/>
    <n v="3.539999962"/>
    <n v="3.539999962"/>
    <n v="0"/>
    <n v="0"/>
    <n v="0"/>
    <n v="3.539999962"/>
    <n v="0"/>
    <n v="0"/>
    <n v="0"/>
    <n v="266"/>
    <n v="641"/>
    <x v="609"/>
    <n v="907"/>
    <n v="6.7109004018957351E-4"/>
    <n v="5.8158765159867691"/>
  </r>
  <r>
    <n v="4445114986"/>
    <d v="2016-10-05T00:00:00"/>
    <x v="0"/>
    <x v="684"/>
    <n v="2.630000114"/>
    <n v="2.630000114"/>
    <n v="0"/>
    <n v="0"/>
    <n v="0"/>
    <n v="2.630000114"/>
    <n v="0"/>
    <n v="0"/>
    <n v="0"/>
    <n v="231"/>
    <n v="783"/>
    <x v="610"/>
    <n v="1014"/>
    <n v="6.7177525261813539E-4"/>
    <n v="3.86094674556213"/>
  </r>
  <r>
    <n v="4445114986"/>
    <d v="2016-11-05T00:00:00"/>
    <x v="3"/>
    <x v="288"/>
    <n v="6.1100001339999999"/>
    <n v="6.1100001339999999"/>
    <n v="0"/>
    <n v="2.25"/>
    <n v="1"/>
    <n v="2.8599998950000001"/>
    <n v="0"/>
    <n v="34"/>
    <n v="22"/>
    <n v="232"/>
    <n v="622"/>
    <x v="76"/>
    <n v="910"/>
    <n v="6.7105987193849536E-4"/>
    <n v="10.005494505494504"/>
  </r>
  <r>
    <n v="4445114986"/>
    <d v="2016-12-05T00:00:00"/>
    <x v="5"/>
    <x v="685"/>
    <n v="0.519999981"/>
    <n v="0.519999981"/>
    <n v="0"/>
    <n v="0"/>
    <n v="0"/>
    <n v="0.519999981"/>
    <n v="0"/>
    <n v="0"/>
    <n v="0"/>
    <n v="58"/>
    <n v="380"/>
    <x v="611"/>
    <n v="438"/>
    <n v="6.7708330859375004E-4"/>
    <n v="1.7534246575342465"/>
  </r>
  <r>
    <n v="4558609924"/>
    <d v="2016-12-04T00:00:00"/>
    <x v="4"/>
    <x v="686"/>
    <n v="3.3900001049999999"/>
    <n v="3.3900001049999999"/>
    <n v="0"/>
    <n v="0"/>
    <n v="0"/>
    <n v="3.3900001049999999"/>
    <n v="0"/>
    <n v="0"/>
    <n v="0"/>
    <n v="318"/>
    <n v="1122"/>
    <x v="415"/>
    <n v="1440"/>
    <n v="6.6017528821811099E-4"/>
    <n v="3.5659722222222223"/>
  </r>
  <r>
    <n v="4558609924"/>
    <d v="2016-01-05T00:00:00"/>
    <x v="6"/>
    <x v="687"/>
    <n v="2.2699999809999998"/>
    <n v="2.2699999809999998"/>
    <n v="0"/>
    <n v="0"/>
    <n v="0"/>
    <n v="2.2699999809999998"/>
    <n v="0"/>
    <n v="0"/>
    <n v="0"/>
    <n v="190"/>
    <n v="1121"/>
    <x v="112"/>
    <n v="1311"/>
    <n v="6.6219369340723446E-4"/>
    <n v="2.6147978642257819"/>
  </r>
  <r>
    <n v="4558609924"/>
    <d v="2016-02-05T00:00:00"/>
    <x v="2"/>
    <x v="688"/>
    <n v="5.2199997900000001"/>
    <n v="5.2199997900000001"/>
    <n v="0"/>
    <n v="0"/>
    <n v="0"/>
    <n v="5.2199997900000001"/>
    <n v="0"/>
    <n v="0"/>
    <n v="0"/>
    <n v="383"/>
    <n v="1057"/>
    <x v="281"/>
    <n v="1440"/>
    <n v="6.6151308959574203E-4"/>
    <n v="5.4798611111111111"/>
  </r>
  <r>
    <n v="4558609924"/>
    <d v="2016-03-05T00:00:00"/>
    <x v="3"/>
    <x v="689"/>
    <n v="3.4800000190000002"/>
    <n v="3.4800000190000002"/>
    <n v="0"/>
    <n v="0.60000002399999997"/>
    <n v="0.280000001"/>
    <n v="2.5999999049999998"/>
    <n v="0"/>
    <n v="21"/>
    <n v="10"/>
    <n v="237"/>
    <n v="1172"/>
    <x v="612"/>
    <n v="1440"/>
    <n v="6.6071767970381624E-4"/>
    <n v="3.6576388888888891"/>
  </r>
  <r>
    <n v="4558609924"/>
    <d v="2016-04-05T00:00:00"/>
    <x v="6"/>
    <x v="675"/>
    <n v="3.460000038"/>
    <n v="3.460000038"/>
    <n v="0"/>
    <n v="0"/>
    <n v="0"/>
    <n v="3.460000038"/>
    <n v="0"/>
    <n v="0"/>
    <n v="0"/>
    <n v="252"/>
    <n v="1188"/>
    <x v="613"/>
    <n v="1440"/>
    <n v="6.6131499197247701E-4"/>
    <n v="3.6333333333333333"/>
  </r>
  <r>
    <n v="4558609924"/>
    <d v="2016-05-05T00:00:00"/>
    <x v="1"/>
    <x v="690"/>
    <n v="7.0100002290000001"/>
    <n v="7.0100002290000001"/>
    <n v="0"/>
    <n v="1.0099999900000001"/>
    <n v="0.5"/>
    <n v="5.5100002290000001"/>
    <n v="0"/>
    <n v="14"/>
    <n v="8"/>
    <n v="370"/>
    <n v="1048"/>
    <x v="614"/>
    <n v="1440"/>
    <n v="6.6063521147865427E-4"/>
    <n v="7.3687499999999995"/>
  </r>
  <r>
    <n v="4558609924"/>
    <d v="2016-06-05T00:00:00"/>
    <x v="4"/>
    <x v="691"/>
    <n v="2.4800000190000002"/>
    <n v="2.4800000190000002"/>
    <n v="0"/>
    <n v="0"/>
    <n v="0"/>
    <n v="2.4800000190000002"/>
    <n v="0"/>
    <n v="0"/>
    <n v="0"/>
    <n v="202"/>
    <n v="1238"/>
    <x v="244"/>
    <n v="1440"/>
    <n v="6.6045273475366184E-4"/>
    <n v="2.6076388888888888"/>
  </r>
  <r>
    <n v="4558609924"/>
    <d v="2016-07-05T00:00:00"/>
    <x v="6"/>
    <x v="692"/>
    <n v="5.4400000569999998"/>
    <n v="5.4400000569999998"/>
    <n v="0"/>
    <n v="1.6100000139999999"/>
    <n v="1"/>
    <n v="2.829999924"/>
    <n v="0"/>
    <n v="23"/>
    <n v="16"/>
    <n v="233"/>
    <n v="1116"/>
    <x v="615"/>
    <n v="1388"/>
    <n v="6.6043463117639912E-4"/>
    <n v="5.9344380403458219"/>
  </r>
  <r>
    <n v="4558609924"/>
    <d v="2016-08-05T00:00:00"/>
    <x v="2"/>
    <x v="693"/>
    <n v="4.329999924"/>
    <n v="4.329999924"/>
    <n v="0"/>
    <n v="1.7999999520000001"/>
    <n v="0.5"/>
    <n v="2.0199999809999998"/>
    <n v="0"/>
    <n v="66"/>
    <n v="35"/>
    <n v="238"/>
    <n v="1019"/>
    <x v="616"/>
    <n v="1358"/>
    <n v="6.6177593214121965E-4"/>
    <n v="4.8181148748159055"/>
  </r>
  <r>
    <n v="4558609924"/>
    <d v="2016-09-05T00:00:00"/>
    <x v="5"/>
    <x v="694"/>
    <n v="7.5700001720000003"/>
    <n v="7.5700001720000003"/>
    <n v="0"/>
    <n v="0.43000000700000002"/>
    <n v="1.6200000050000001"/>
    <n v="5.5199999809999998"/>
    <n v="0"/>
    <n v="6"/>
    <n v="30"/>
    <n v="339"/>
    <n v="1065"/>
    <x v="254"/>
    <n v="1440"/>
    <n v="6.6107765016155799E-4"/>
    <n v="7.9520833333333334"/>
  </r>
  <r>
    <n v="4558609924"/>
    <d v="2016-10-05T00:00:00"/>
    <x v="0"/>
    <x v="695"/>
    <n v="4.25"/>
    <n v="4.25"/>
    <n v="0"/>
    <n v="0.74000001000000004"/>
    <n v="1.1200000050000001"/>
    <n v="2.3900001049999999"/>
    <n v="0"/>
    <n v="11"/>
    <n v="18"/>
    <n v="220"/>
    <n v="1191"/>
    <x v="617"/>
    <n v="1440"/>
    <n v="6.6045066045066045E-4"/>
    <n v="4.46875"/>
  </r>
  <r>
    <n v="4558609924"/>
    <d v="2016-11-05T00:00:00"/>
    <x v="3"/>
    <x v="696"/>
    <n v="6.0199999809999998"/>
    <n v="6.0199999809999998"/>
    <n v="0"/>
    <n v="0.25999999000000001"/>
    <n v="1.8200000519999999"/>
    <n v="3.9400000569999998"/>
    <n v="0"/>
    <n v="4"/>
    <n v="31"/>
    <n v="324"/>
    <n v="1081"/>
    <x v="618"/>
    <n v="1440"/>
    <n v="6.6095739800175665E-4"/>
    <n v="6.3250000000000002"/>
  </r>
  <r>
    <n v="4558609924"/>
    <d v="2016-12-05T00:00:00"/>
    <x v="5"/>
    <x v="697"/>
    <n v="4.170000076"/>
    <n v="4.170000076"/>
    <n v="0"/>
    <n v="0"/>
    <n v="0"/>
    <n v="4.170000076"/>
    <n v="0"/>
    <n v="0"/>
    <n v="0"/>
    <n v="247"/>
    <n v="736"/>
    <x v="619"/>
    <n v="983"/>
    <n v="6.6117014047883309E-4"/>
    <n v="6.416073245167853"/>
  </r>
  <r>
    <n v="4702921684"/>
    <d v="2016-12-04T00:00:00"/>
    <x v="4"/>
    <x v="698"/>
    <n v="5.8800001139999996"/>
    <n v="5.8800001139999996"/>
    <n v="0"/>
    <n v="0"/>
    <n v="0"/>
    <n v="5.8499999049999998"/>
    <n v="0"/>
    <n v="0"/>
    <n v="0"/>
    <n v="263"/>
    <n v="718"/>
    <x v="620"/>
    <n v="981"/>
    <n v="8.1519480299459301E-4"/>
    <n v="7.3527013251783897"/>
  </r>
  <r>
    <n v="4702921684"/>
    <d v="2016-01-05T00:00:00"/>
    <x v="6"/>
    <x v="65"/>
    <n v="0"/>
    <n v="0"/>
    <n v="0"/>
    <n v="0"/>
    <n v="0"/>
    <n v="0"/>
    <n v="0"/>
    <n v="0"/>
    <n v="0"/>
    <n v="0"/>
    <n v="1440"/>
    <x v="621"/>
    <n v="1440"/>
    <n v="0"/>
    <n v="0"/>
  </r>
  <r>
    <n v="4702921684"/>
    <d v="2016-02-05T00:00:00"/>
    <x v="2"/>
    <x v="699"/>
    <n v="5.920000076"/>
    <n v="5.920000076"/>
    <n v="0"/>
    <n v="0.37999999499999998"/>
    <n v="1.7400000099999999"/>
    <n v="3.7599999899999998"/>
    <n v="0"/>
    <n v="5"/>
    <n v="40"/>
    <n v="195"/>
    <n v="1131"/>
    <x v="622"/>
    <n v="1371"/>
    <n v="8.1711526238785373E-4"/>
    <n v="5.2844638949671765"/>
  </r>
  <r>
    <n v="4702921684"/>
    <d v="2016-03-05T00:00:00"/>
    <x v="3"/>
    <x v="700"/>
    <n v="7.670000076"/>
    <n v="7.670000076"/>
    <n v="0"/>
    <n v="0"/>
    <n v="0"/>
    <n v="7.670000076"/>
    <n v="0"/>
    <n v="0"/>
    <n v="0"/>
    <n v="313"/>
    <n v="729"/>
    <x v="623"/>
    <n v="1042"/>
    <n v="8.1129681362386292E-4"/>
    <n v="9.0729366602687129"/>
  </r>
  <r>
    <n v="4702921684"/>
    <d v="2016-04-05T00:00:00"/>
    <x v="6"/>
    <x v="701"/>
    <n v="6.6199998860000004"/>
    <n v="6.6199998860000004"/>
    <n v="0"/>
    <n v="0.34000000400000002"/>
    <n v="0.730000019"/>
    <n v="5.5399999619999996"/>
    <n v="0"/>
    <n v="4"/>
    <n v="15"/>
    <n v="251"/>
    <n v="757"/>
    <x v="624"/>
    <n v="1027"/>
    <n v="8.1117508712167633E-4"/>
    <n v="7.9464459591041869"/>
  </r>
  <r>
    <n v="4702921684"/>
    <d v="2016-05-05T00:00:00"/>
    <x v="1"/>
    <x v="702"/>
    <n v="6.9899997709999999"/>
    <n v="6.9899997709999999"/>
    <n v="0"/>
    <n v="0.670000017"/>
    <n v="0.219999999"/>
    <n v="6.0900001530000001"/>
    <n v="0"/>
    <n v="8"/>
    <n v="5"/>
    <n v="241"/>
    <n v="745"/>
    <x v="625"/>
    <n v="999"/>
    <n v="8.1146967390294863E-4"/>
    <n v="8.6226226226226235"/>
  </r>
  <r>
    <n v="4702921684"/>
    <d v="2016-06-05T00:00:00"/>
    <x v="4"/>
    <x v="703"/>
    <n v="5.6300001139999996"/>
    <n v="5.6300001139999996"/>
    <n v="0"/>
    <n v="7.9999998000000003E-2"/>
    <n v="0.66000002599999996"/>
    <n v="4.8699998860000004"/>
    <n v="0"/>
    <n v="1"/>
    <n v="16"/>
    <n v="207"/>
    <n v="682"/>
    <x v="622"/>
    <n v="906"/>
    <n v="8.1088868126170238E-4"/>
    <n v="7.6633554083885214"/>
  </r>
  <r>
    <n v="4702921684"/>
    <d v="2016-07-05T00:00:00"/>
    <x v="6"/>
    <x v="704"/>
    <n v="11.649999619999999"/>
    <n v="11.649999619999999"/>
    <n v="0"/>
    <n v="0.37000000500000002"/>
    <n v="2.3099999430000002"/>
    <n v="8.9700002669999996"/>
    <n v="0"/>
    <n v="5"/>
    <n v="46"/>
    <n v="439"/>
    <n v="577"/>
    <x v="626"/>
    <n v="1067"/>
    <n v="8.1071674460681973E-4"/>
    <n v="13.467666354264292"/>
  </r>
  <r>
    <n v="4702921684"/>
    <d v="2016-08-05T00:00:00"/>
    <x v="2"/>
    <x v="705"/>
    <n v="10.43000031"/>
    <n v="10.43000031"/>
    <n v="0"/>
    <n v="0.68000000699999996"/>
    <n v="6.2100000380000004"/>
    <n v="3.539999962"/>
    <n v="0"/>
    <n v="9"/>
    <n v="125"/>
    <n v="192"/>
    <n v="1019"/>
    <x v="627"/>
    <n v="1345"/>
    <n v="8.1123126001400017E-4"/>
    <n v="9.5591078066914488"/>
  </r>
  <r>
    <n v="4702921684"/>
    <d v="2016-09-05T00:00:00"/>
    <x v="5"/>
    <x v="706"/>
    <n v="6.6799998279999997"/>
    <n v="6.6799998279999997"/>
    <n v="0"/>
    <n v="0"/>
    <n v="0.56999999300000004"/>
    <n v="6.0999999049999998"/>
    <n v="0"/>
    <n v="0"/>
    <n v="12"/>
    <n v="253"/>
    <n v="746"/>
    <x v="628"/>
    <n v="1011"/>
    <n v="8.1146742322643335E-4"/>
    <n v="8.1424332344213646"/>
  </r>
  <r>
    <n v="4702921684"/>
    <d v="2016-10-05T00:00:00"/>
    <x v="0"/>
    <x v="707"/>
    <n v="8.6099996569999995"/>
    <n v="8.6099996569999995"/>
    <n v="0"/>
    <n v="7.9999998000000003E-2"/>
    <n v="1.8799999949999999"/>
    <n v="6.6500000950000002"/>
    <n v="0"/>
    <n v="1"/>
    <n v="37"/>
    <n v="262"/>
    <n v="701"/>
    <x v="629"/>
    <n v="1001"/>
    <n v="8.1126916583435405E-4"/>
    <n v="10.602397602397602"/>
  </r>
  <r>
    <n v="4702921684"/>
    <d v="2016-11-05T00:00:00"/>
    <x v="3"/>
    <x v="708"/>
    <n v="7.9600000380000004"/>
    <n v="7.9600000380000004"/>
    <n v="0"/>
    <n v="0.77999997099999996"/>
    <n v="2.1600000860000002"/>
    <n v="4.9800000190000002"/>
    <n v="0"/>
    <n v="10"/>
    <n v="41"/>
    <n v="235"/>
    <n v="784"/>
    <x v="218"/>
    <n v="1070"/>
    <n v="8.1141692538226303E-4"/>
    <n v="9.1682242990654199"/>
  </r>
  <r>
    <n v="4702921684"/>
    <d v="2016-12-05T00:00:00"/>
    <x v="5"/>
    <x v="709"/>
    <n v="2.2300000190000002"/>
    <n v="2.2300000190000002"/>
    <n v="0"/>
    <n v="0"/>
    <n v="0"/>
    <n v="2.2300000190000002"/>
    <n v="0"/>
    <n v="0"/>
    <n v="0"/>
    <n v="68"/>
    <n v="241"/>
    <x v="630"/>
    <n v="309"/>
    <n v="8.1031977434593036E-4"/>
    <n v="8.9061488673139149"/>
  </r>
  <r>
    <n v="5553957443"/>
    <d v="2016-12-04T00:00:00"/>
    <x v="4"/>
    <x v="710"/>
    <n v="7.5700001720000003"/>
    <n v="7.5700001720000003"/>
    <n v="0"/>
    <n v="1.3700000050000001"/>
    <n v="0.790000021"/>
    <n v="5.4099998469999999"/>
    <n v="0"/>
    <n v="19"/>
    <n v="13"/>
    <n v="277"/>
    <n v="767"/>
    <x v="631"/>
    <n v="1076"/>
    <n v="6.5281132907899278E-4"/>
    <n v="10.776951672862452"/>
  </r>
  <r>
    <n v="5553957443"/>
    <d v="2016-01-05T00:00:00"/>
    <x v="6"/>
    <x v="711"/>
    <n v="3.369999886"/>
    <n v="3.369999886"/>
    <n v="0"/>
    <n v="0"/>
    <n v="0"/>
    <n v="3.369999886"/>
    <n v="0"/>
    <n v="0"/>
    <n v="0"/>
    <n v="237"/>
    <n v="436"/>
    <x v="632"/>
    <n v="673"/>
    <n v="6.5259486560805577E-4"/>
    <n v="7.6731054977711741"/>
  </r>
  <r>
    <n v="5553957443"/>
    <d v="2016-02-05T00:00:00"/>
    <x v="2"/>
    <x v="712"/>
    <n v="6.3800001139999996"/>
    <n v="6.3800001139999996"/>
    <n v="0"/>
    <n v="1.059999943"/>
    <n v="0.40999999599999998"/>
    <n v="4.9000000950000002"/>
    <n v="0"/>
    <n v="23"/>
    <n v="9"/>
    <n v="227"/>
    <n v="724"/>
    <x v="633"/>
    <n v="983"/>
    <n v="6.5308630504657588E-4"/>
    <n v="9.9379450661241098"/>
  </r>
  <r>
    <n v="5553957443"/>
    <d v="2016-03-05T00:00:00"/>
    <x v="3"/>
    <x v="713"/>
    <n v="8.3900003430000005"/>
    <n v="8.3900003430000005"/>
    <n v="0"/>
    <n v="1.5"/>
    <n v="1.2000000479999999"/>
    <n v="5.6799998279999997"/>
    <n v="0"/>
    <n v="26"/>
    <n v="29"/>
    <n v="247"/>
    <n v="812"/>
    <x v="248"/>
    <n v="1114"/>
    <n v="6.5301995197696147E-4"/>
    <n v="11.533213644524237"/>
  </r>
  <r>
    <n v="5553957443"/>
    <d v="2016-04-05T00:00:00"/>
    <x v="6"/>
    <x v="714"/>
    <n v="2.7699999809999998"/>
    <n v="2.7699999809999998"/>
    <n v="0"/>
    <n v="0"/>
    <n v="0"/>
    <n v="2.7699999809999998"/>
    <n v="0"/>
    <n v="0"/>
    <n v="0"/>
    <n v="224"/>
    <n v="651"/>
    <x v="539"/>
    <n v="875"/>
    <n v="6.5191809390444805E-4"/>
    <n v="4.8560000000000008"/>
  </r>
  <r>
    <n v="5553957443"/>
    <d v="2016-05-05T00:00:00"/>
    <x v="1"/>
    <x v="715"/>
    <n v="9.5100002289999992"/>
    <n v="9.5100002289999992"/>
    <n v="0"/>
    <n v="3.4300000669999999"/>
    <n v="1.6599999670000001"/>
    <n v="4.4299998279999997"/>
    <n v="0"/>
    <n v="44"/>
    <n v="29"/>
    <n v="241"/>
    <n v="692"/>
    <x v="634"/>
    <n v="1006"/>
    <n v="6.6359641539320347E-4"/>
    <n v="14.245526838966203"/>
  </r>
  <r>
    <n v="5553957443"/>
    <d v="2016-06-05T00:00:00"/>
    <x v="4"/>
    <x v="716"/>
    <n v="6.2899999619999996"/>
    <n v="6.2899999619999996"/>
    <n v="0"/>
    <n v="1.519999981"/>
    <n v="0.540000021"/>
    <n v="4.2300000190000002"/>
    <n v="0"/>
    <n v="21"/>
    <n v="9"/>
    <n v="229"/>
    <n v="761"/>
    <x v="107"/>
    <n v="1020"/>
    <n v="6.5303155751661121E-4"/>
    <n v="9.443137254901961"/>
  </r>
  <r>
    <n v="5553957443"/>
    <d v="2016-07-05T00:00:00"/>
    <x v="6"/>
    <x v="717"/>
    <n v="1.2200000289999999"/>
    <n v="1.2200000289999999"/>
    <n v="0"/>
    <n v="0"/>
    <n v="0"/>
    <n v="1.2200000289999999"/>
    <n v="0"/>
    <n v="0"/>
    <n v="0"/>
    <n v="96"/>
    <n v="902"/>
    <x v="635"/>
    <n v="998"/>
    <n v="6.5310494057815838E-4"/>
    <n v="1.8717434869739478"/>
  </r>
  <r>
    <n v="5553957443"/>
    <d v="2016-08-05T00:00:00"/>
    <x v="2"/>
    <x v="718"/>
    <n v="4"/>
    <n v="4"/>
    <n v="0"/>
    <n v="0.219999999"/>
    <n v="0.469999999"/>
    <n v="3.2999999519999998"/>
    <n v="0"/>
    <n v="3"/>
    <n v="8"/>
    <n v="210"/>
    <n v="505"/>
    <x v="636"/>
    <n v="726"/>
    <n v="6.5757027782344243E-4"/>
    <n v="8.3787878787878789"/>
  </r>
  <r>
    <n v="5553957443"/>
    <d v="2016-09-05T00:00:00"/>
    <x v="5"/>
    <x v="719"/>
    <n v="7.579999924"/>
    <n v="7.579999924"/>
    <n v="0"/>
    <n v="2.130000114"/>
    <n v="0.88999998599999997"/>
    <n v="4.5599999430000002"/>
    <n v="0"/>
    <n v="59"/>
    <n v="22"/>
    <n v="251"/>
    <n v="667"/>
    <x v="637"/>
    <n v="999"/>
    <n v="6.5282920713116872E-4"/>
    <n v="11.622622622622622"/>
  </r>
  <r>
    <n v="5553957443"/>
    <d v="2016-10-05T00:00:00"/>
    <x v="0"/>
    <x v="720"/>
    <n v="10.710000040000001"/>
    <n v="10.710000040000001"/>
    <n v="0"/>
    <n v="3.869999886"/>
    <n v="1.6100000139999999"/>
    <n v="5.1999998090000004"/>
    <n v="0"/>
    <n v="61"/>
    <n v="40"/>
    <n v="265"/>
    <n v="707"/>
    <x v="638"/>
    <n v="1073"/>
    <n v="6.5472551901210423E-4"/>
    <n v="15.245107176141659"/>
  </r>
  <r>
    <n v="5553957443"/>
    <d v="2016-11-05T00:00:00"/>
    <x v="3"/>
    <x v="721"/>
    <n v="3.2200000289999999"/>
    <n v="3.2200000289999999"/>
    <n v="0"/>
    <n v="0"/>
    <n v="0"/>
    <n v="3.2200000289999999"/>
    <n v="0"/>
    <n v="0"/>
    <n v="0"/>
    <n v="195"/>
    <n v="628"/>
    <x v="639"/>
    <n v="823"/>
    <n v="6.5367438672350796E-4"/>
    <n v="5.985419198055892"/>
  </r>
  <r>
    <n v="5553957443"/>
    <d v="2016-12-05T00:00:00"/>
    <x v="5"/>
    <x v="722"/>
    <n v="2.039999962"/>
    <n v="2.039999962"/>
    <n v="0"/>
    <n v="0.579999983"/>
    <n v="0.40000000600000002"/>
    <n v="1.059999943"/>
    <n v="0"/>
    <n v="8"/>
    <n v="6"/>
    <n v="48"/>
    <n v="222"/>
    <x v="640"/>
    <n v="284"/>
    <n v="6.536366427427107E-4"/>
    <n v="10.98943661971831"/>
  </r>
  <r>
    <n v="5577150313"/>
    <d v="2016-12-04T00:00:00"/>
    <x v="4"/>
    <x v="723"/>
    <n v="6.079999924"/>
    <n v="6.079999924"/>
    <n v="0"/>
    <n v="3.5999999049999998"/>
    <n v="0.37999999499999998"/>
    <n v="2.0999999049999998"/>
    <n v="0"/>
    <n v="86"/>
    <n v="16"/>
    <n v="140"/>
    <n v="728"/>
    <x v="641"/>
    <n v="970"/>
    <n v="7.4738782102028276E-4"/>
    <n v="8.3865979381443303"/>
  </r>
  <r>
    <n v="5577150313"/>
    <d v="2016-01-05T00:00:00"/>
    <x v="6"/>
    <x v="724"/>
    <n v="9.9899997710000008"/>
    <n v="9.9899997710000008"/>
    <n v="0"/>
    <n v="5.3099999430000002"/>
    <n v="1.440000057"/>
    <n v="3.2400000100000002"/>
    <n v="0"/>
    <n v="194"/>
    <n v="72"/>
    <n v="178"/>
    <n v="499"/>
    <x v="642"/>
    <n v="943"/>
    <n v="7.4730698466487144E-4"/>
    <n v="14.176033934252386"/>
  </r>
  <r>
    <n v="5577150313"/>
    <d v="2016-02-05T00:00:00"/>
    <x v="2"/>
    <x v="725"/>
    <n v="5.5599999430000002"/>
    <n v="5.5599999430000002"/>
    <n v="0"/>
    <n v="1.1200000050000001"/>
    <n v="0.34999999399999998"/>
    <n v="4.0700001720000003"/>
    <n v="0"/>
    <n v="37"/>
    <n v="20"/>
    <n v="235"/>
    <n v="732"/>
    <x v="643"/>
    <n v="1024"/>
    <n v="7.4741227893534079E-4"/>
    <n v="7.2646484375"/>
  </r>
  <r>
    <n v="5577150313"/>
    <d v="2016-03-05T00:00:00"/>
    <x v="3"/>
    <x v="726"/>
    <n v="8.25"/>
    <n v="8.25"/>
    <n v="0"/>
    <n v="4.5199999809999998"/>
    <n v="0.15000000599999999"/>
    <n v="3.5699999330000001"/>
    <n v="0"/>
    <n v="97"/>
    <n v="8"/>
    <n v="212"/>
    <n v="580"/>
    <x v="644"/>
    <n v="897"/>
    <n v="7.4694431869624261E-4"/>
    <n v="12.313266443701226"/>
  </r>
  <r>
    <n v="5577150313"/>
    <d v="2016-04-05T00:00:00"/>
    <x v="6"/>
    <x v="727"/>
    <n v="3.8900001049999999"/>
    <n v="3.8900001049999999"/>
    <n v="0"/>
    <n v="1.559999943"/>
    <n v="0.25"/>
    <n v="2.079999924"/>
    <n v="0"/>
    <n v="25"/>
    <n v="9"/>
    <n v="141"/>
    <n v="631"/>
    <x v="645"/>
    <n v="806"/>
    <n v="7.4721477237802531E-4"/>
    <n v="6.4590570719602978"/>
  </r>
  <r>
    <n v="5577150313"/>
    <d v="2016-05-05T00:00:00"/>
    <x v="1"/>
    <x v="728"/>
    <n v="5.6399998660000001"/>
    <n v="5.6399998660000001"/>
    <n v="0"/>
    <n v="2.5"/>
    <n v="0.469999999"/>
    <n v="2.670000076"/>
    <n v="0"/>
    <n v="45"/>
    <n v="21"/>
    <n v="143"/>
    <n v="1153"/>
    <x v="624"/>
    <n v="1362"/>
    <n v="7.470198498013245E-4"/>
    <n v="5.5433186490455215"/>
  </r>
  <r>
    <n v="5577150313"/>
    <d v="2016-06-05T00:00:00"/>
    <x v="4"/>
    <x v="729"/>
    <n v="3.7000000480000002"/>
    <n v="3.7000000480000002"/>
    <n v="0"/>
    <n v="1.9299999480000001"/>
    <n v="0.31999999299999998"/>
    <n v="1.4500000479999999"/>
    <n v="0"/>
    <n v="41"/>
    <n v="16"/>
    <n v="79"/>
    <n v="1304"/>
    <x v="646"/>
    <n v="1440"/>
    <n v="7.4747475717171718E-4"/>
    <n v="3.4375000000000004"/>
  </r>
  <r>
    <n v="5577150313"/>
    <d v="2016-07-05T00:00:00"/>
    <x v="6"/>
    <x v="65"/>
    <n v="0"/>
    <n v="0"/>
    <n v="0"/>
    <n v="0"/>
    <n v="0"/>
    <n v="0"/>
    <n v="0"/>
    <n v="0"/>
    <n v="0"/>
    <n v="0"/>
    <n v="1440"/>
    <x v="479"/>
    <n v="1440"/>
    <n v="0"/>
    <n v="0"/>
  </r>
  <r>
    <n v="5577150313"/>
    <d v="2016-08-05T00:00:00"/>
    <x v="2"/>
    <x v="65"/>
    <n v="0"/>
    <n v="0"/>
    <n v="0"/>
    <n v="0"/>
    <n v="0"/>
    <n v="0"/>
    <n v="0"/>
    <n v="0"/>
    <n v="0"/>
    <n v="0"/>
    <n v="1440"/>
    <x v="479"/>
    <n v="1440"/>
    <n v="0"/>
    <n v="0"/>
  </r>
  <r>
    <n v="5577150313"/>
    <d v="2016-09-05T00:00:00"/>
    <x v="5"/>
    <x v="730"/>
    <n v="2.5599999430000002"/>
    <n v="2.5599999430000002"/>
    <n v="0"/>
    <n v="1.4299999480000001"/>
    <n v="0.14000000100000001"/>
    <n v="0.99000001000000004"/>
    <n v="0"/>
    <n v="34"/>
    <n v="11"/>
    <n v="70"/>
    <n v="1099"/>
    <x v="50"/>
    <n v="1214"/>
    <n v="7.4831918824905003E-4"/>
    <n v="2.8179571663920924"/>
  </r>
  <r>
    <n v="5577150313"/>
    <d v="2016-10-05T00:00:00"/>
    <x v="0"/>
    <x v="731"/>
    <n v="6.6500000950000002"/>
    <n v="6.6500000950000002"/>
    <n v="0"/>
    <n v="2.5599999430000002"/>
    <n v="0.75"/>
    <n v="3.3499999049999998"/>
    <n v="0"/>
    <n v="104"/>
    <n v="37"/>
    <n v="194"/>
    <n v="639"/>
    <x v="647"/>
    <n v="974"/>
    <n v="7.4980269421580793E-4"/>
    <n v="9.1057494866529769"/>
  </r>
  <r>
    <n v="5577150313"/>
    <d v="2016-11-05T00:00:00"/>
    <x v="3"/>
    <x v="732"/>
    <n v="3.039999962"/>
    <n v="3.039999962"/>
    <n v="0"/>
    <n v="1.8300000430000001"/>
    <n v="0.30000001199999998"/>
    <n v="0.88999998599999997"/>
    <n v="0"/>
    <n v="45"/>
    <n v="15"/>
    <n v="63"/>
    <n v="257"/>
    <x v="648"/>
    <n v="380"/>
    <n v="7.5284793511639421E-4"/>
    <n v="10.626315789473685"/>
  </r>
  <r>
    <n v="6117666160"/>
    <d v="2016-12-04T00:00:00"/>
    <x v="4"/>
    <x v="65"/>
    <n v="0"/>
    <n v="0"/>
    <n v="0"/>
    <n v="0"/>
    <n v="0"/>
    <n v="0"/>
    <n v="0"/>
    <n v="0"/>
    <n v="0"/>
    <n v="0"/>
    <n v="1440"/>
    <x v="303"/>
    <n v="1440"/>
    <n v="0"/>
    <n v="0"/>
  </r>
  <r>
    <n v="6117666160"/>
    <d v="2016-01-05T00:00:00"/>
    <x v="6"/>
    <x v="733"/>
    <n v="6.7300000190000002"/>
    <n v="6.7300000190000002"/>
    <n v="0"/>
    <n v="0"/>
    <n v="0"/>
    <n v="6.7300000190000002"/>
    <n v="0"/>
    <n v="0"/>
    <n v="0"/>
    <n v="397"/>
    <n v="525"/>
    <x v="240"/>
    <n v="922"/>
    <n v="7.549074614694336E-4"/>
    <n v="9.6691973969631224"/>
  </r>
  <r>
    <n v="6117666160"/>
    <d v="2016-02-05T00:00:00"/>
    <x v="2"/>
    <x v="734"/>
    <n v="3.7300000190000002"/>
    <n v="3.7300000190000002"/>
    <n v="0"/>
    <n v="0"/>
    <n v="0"/>
    <n v="3.7300000190000002"/>
    <n v="0"/>
    <n v="0"/>
    <n v="0"/>
    <n v="236"/>
    <n v="1204"/>
    <x v="173"/>
    <n v="1440"/>
    <n v="7.5613217494425306E-4"/>
    <n v="3.4256944444444444"/>
  </r>
  <r>
    <n v="6117666160"/>
    <d v="2016-03-05T00:00:00"/>
    <x v="3"/>
    <x v="65"/>
    <n v="0"/>
    <n v="0"/>
    <n v="0"/>
    <n v="0"/>
    <n v="0"/>
    <n v="0"/>
    <n v="0"/>
    <n v="0"/>
    <n v="0"/>
    <n v="0"/>
    <n v="1440"/>
    <x v="303"/>
    <n v="1440"/>
    <n v="0"/>
    <n v="0"/>
  </r>
  <r>
    <n v="6117666160"/>
    <d v="2016-04-05T00:00:00"/>
    <x v="6"/>
    <x v="735"/>
    <n v="2.2599999899999998"/>
    <n v="2.2599999899999998"/>
    <n v="0"/>
    <n v="0"/>
    <n v="0"/>
    <n v="2.2599999899999998"/>
    <n v="0"/>
    <n v="0"/>
    <n v="0"/>
    <n v="156"/>
    <n v="1279"/>
    <x v="649"/>
    <n v="1435"/>
    <n v="7.5408741741741733E-4"/>
    <n v="2.0885017421602785"/>
  </r>
  <r>
    <n v="6117666160"/>
    <d v="2016-05-05T00:00:00"/>
    <x v="1"/>
    <x v="736"/>
    <n v="7.4000000950000002"/>
    <n v="7.4000000950000002"/>
    <n v="0"/>
    <n v="0"/>
    <n v="0"/>
    <n v="7.4000000950000002"/>
    <n v="0"/>
    <n v="0"/>
    <n v="0"/>
    <n v="487"/>
    <n v="479"/>
    <x v="650"/>
    <n v="966"/>
    <n v="7.551791096030207E-4"/>
    <n v="10.143892339544514"/>
  </r>
  <r>
    <n v="6117666160"/>
    <d v="2016-06-05T00:00:00"/>
    <x v="4"/>
    <x v="737"/>
    <n v="2.6800000669999999"/>
    <n v="2.6800000669999999"/>
    <n v="0"/>
    <n v="0"/>
    <n v="0"/>
    <n v="2.6800000669999999"/>
    <n v="0"/>
    <n v="0"/>
    <n v="0"/>
    <n v="133"/>
    <n v="673"/>
    <x v="651"/>
    <n v="806"/>
    <n v="7.9643389806835062E-4"/>
    <n v="4.1749379652605461"/>
  </r>
  <r>
    <n v="6117666160"/>
    <d v="2016-07-05T00:00:00"/>
    <x v="6"/>
    <x v="738"/>
    <n v="5.5399999619999996"/>
    <n v="5.5399999619999996"/>
    <n v="0"/>
    <n v="0"/>
    <n v="0"/>
    <n v="5.5399999619999996"/>
    <n v="0"/>
    <n v="0"/>
    <n v="0"/>
    <n v="412"/>
    <n v="456"/>
    <x v="652"/>
    <n v="868"/>
    <n v="7.5517992938931293E-4"/>
    <n v="8.4516129032258061"/>
  </r>
  <r>
    <n v="6117666160"/>
    <d v="2016-08-05T00:00:00"/>
    <x v="2"/>
    <x v="739"/>
    <n v="5.5300002099999999"/>
    <n v="5.5300002099999999"/>
    <n v="0"/>
    <n v="0"/>
    <n v="0"/>
    <n v="5.5300002099999999"/>
    <n v="0"/>
    <n v="0"/>
    <n v="0"/>
    <n v="318"/>
    <n v="517"/>
    <x v="653"/>
    <n v="835"/>
    <n v="7.5463976664847158E-4"/>
    <n v="8.7760479041916177"/>
  </r>
  <r>
    <n v="6117666160"/>
    <d v="2016-09-05T00:00:00"/>
    <x v="5"/>
    <x v="740"/>
    <n v="3.380000114"/>
    <n v="3.380000114"/>
    <n v="0"/>
    <n v="0"/>
    <n v="0"/>
    <n v="3.380000114"/>
    <n v="0"/>
    <n v="0"/>
    <n v="0"/>
    <n v="197"/>
    <n v="125"/>
    <x v="654"/>
    <n v="322"/>
    <n v="7.5496987134241681E-4"/>
    <n v="13.903726708074535"/>
  </r>
  <r>
    <n v="6290855005"/>
    <d v="2016-12-04T00:00:00"/>
    <x v="4"/>
    <x v="459"/>
    <n v="3.4500000480000002"/>
    <n v="3.4500000480000002"/>
    <n v="0"/>
    <n v="0"/>
    <n v="0"/>
    <n v="3.4500000480000002"/>
    <n v="0"/>
    <n v="0"/>
    <n v="0"/>
    <n v="199"/>
    <n v="1241"/>
    <x v="317"/>
    <n v="1440"/>
    <n v="7.5624727049539674E-4"/>
    <n v="3.1680555555555556"/>
  </r>
  <r>
    <n v="6290855005"/>
    <d v="2016-01-05T00:00:00"/>
    <x v="6"/>
    <x v="741"/>
    <n v="7.4400000569999998"/>
    <n v="7.4400000569999998"/>
    <n v="0"/>
    <n v="0.66000002599999996"/>
    <n v="2.75"/>
    <n v="4"/>
    <n v="0.02"/>
    <n v="8"/>
    <n v="95"/>
    <n v="282"/>
    <n v="1055"/>
    <x v="655"/>
    <n v="1440"/>
    <n v="7.5632815462031103E-4"/>
    <n v="6.8312499999999998"/>
  </r>
  <r>
    <n v="6290855005"/>
    <d v="2016-02-05T00:00:00"/>
    <x v="2"/>
    <x v="742"/>
    <n v="5.1300001139999996"/>
    <n v="5.1300001139999996"/>
    <n v="0"/>
    <n v="0"/>
    <n v="0"/>
    <n v="5.1100001339999999"/>
    <n v="0.02"/>
    <n v="0"/>
    <n v="0"/>
    <n v="268"/>
    <n v="1172"/>
    <x v="656"/>
    <n v="1440"/>
    <n v="7.5652560300840577E-4"/>
    <n v="4.709027777777778"/>
  </r>
  <r>
    <n v="6290855005"/>
    <d v="2016-03-05T00:00:00"/>
    <x v="3"/>
    <x v="743"/>
    <n v="4.5700001720000003"/>
    <n v="4.5700001720000003"/>
    <n v="0"/>
    <n v="0"/>
    <n v="0"/>
    <n v="4.5700001720000003"/>
    <n v="0"/>
    <n v="0"/>
    <n v="0"/>
    <n v="240"/>
    <n v="1200"/>
    <x v="657"/>
    <n v="1440"/>
    <n v="7.557466796758724E-4"/>
    <n v="4.1993055555555552"/>
  </r>
  <r>
    <n v="6290855005"/>
    <d v="2016-04-05T00:00:00"/>
    <x v="6"/>
    <x v="744"/>
    <n v="4.4099998469999999"/>
    <n v="4.4099998469999999"/>
    <n v="0"/>
    <n v="0"/>
    <n v="0"/>
    <n v="4.4000000950000002"/>
    <n v="0.01"/>
    <n v="0"/>
    <n v="0"/>
    <n v="272"/>
    <n v="1168"/>
    <x v="658"/>
    <n v="1440"/>
    <n v="7.5617281327160495E-4"/>
    <n v="4.05"/>
  </r>
  <r>
    <n v="6290855005"/>
    <d v="2016-05-05T00:00:00"/>
    <x v="1"/>
    <x v="745"/>
    <n v="4.7899999619999996"/>
    <n v="4.7899999619999996"/>
    <n v="0"/>
    <n v="0"/>
    <n v="0"/>
    <n v="4.7899999619999996"/>
    <n v="0"/>
    <n v="0"/>
    <n v="0"/>
    <n v="239"/>
    <n v="1201"/>
    <x v="659"/>
    <n v="1440"/>
    <n v="7.556396848083293E-4"/>
    <n v="4.4020833333333336"/>
  </r>
  <r>
    <n v="6290855005"/>
    <d v="2016-06-05T00:00:00"/>
    <x v="4"/>
    <x v="746"/>
    <n v="4.6199998860000004"/>
    <n v="4.6199998860000004"/>
    <n v="0"/>
    <n v="0"/>
    <n v="0"/>
    <n v="4.5900001530000001"/>
    <n v="2.9999998999999999E-2"/>
    <n v="0"/>
    <n v="0"/>
    <n v="305"/>
    <n v="1135"/>
    <x v="41"/>
    <n v="1440"/>
    <n v="7.5539566481360376E-4"/>
    <n v="4.2472222222222218"/>
  </r>
  <r>
    <n v="6290855005"/>
    <d v="2016-07-05T00:00:00"/>
    <x v="6"/>
    <x v="747"/>
    <n v="4.170000076"/>
    <n v="4.170000076"/>
    <n v="0"/>
    <n v="0"/>
    <n v="0"/>
    <n v="4.1599998469999999"/>
    <n v="0"/>
    <n v="0"/>
    <n v="0"/>
    <n v="227"/>
    <n v="1213"/>
    <x v="660"/>
    <n v="1440"/>
    <n v="7.5680582141560799E-4"/>
    <n v="3.8263888888888888"/>
  </r>
  <r>
    <n v="6290855005"/>
    <d v="2016-08-05T00:00:00"/>
    <x v="2"/>
    <x v="748"/>
    <n v="5.829999924"/>
    <n v="5.829999924"/>
    <n v="0"/>
    <n v="0"/>
    <n v="0"/>
    <n v="5.8200001720000003"/>
    <n v="0"/>
    <n v="0"/>
    <n v="0"/>
    <n v="251"/>
    <n v="1189"/>
    <x v="661"/>
    <n v="1440"/>
    <n v="7.5655332520114193E-4"/>
    <n v="5.3513888888888896"/>
  </r>
  <r>
    <n v="6290855005"/>
    <d v="2016-09-05T00:00:00"/>
    <x v="5"/>
    <x v="749"/>
    <n v="4.75"/>
    <n v="4.75"/>
    <n v="0"/>
    <n v="0"/>
    <n v="0"/>
    <n v="4.7300000190000002"/>
    <n v="0.02"/>
    <n v="0"/>
    <n v="0"/>
    <n v="264"/>
    <n v="800"/>
    <x v="208"/>
    <n v="1064"/>
    <n v="7.5673092241516644E-4"/>
    <n v="5.8994360902255645"/>
  </r>
  <r>
    <n v="6290855005"/>
    <d v="2016-10-05T00:00:00"/>
    <x v="0"/>
    <x v="65"/>
    <n v="0"/>
    <n v="0"/>
    <n v="0"/>
    <n v="0"/>
    <n v="0"/>
    <n v="0"/>
    <n v="0"/>
    <n v="0"/>
    <n v="0"/>
    <n v="0"/>
    <n v="1440"/>
    <x v="419"/>
    <n v="1440"/>
    <n v="0"/>
    <n v="0"/>
  </r>
  <r>
    <n v="6775888955"/>
    <d v="2016-12-04T00:00:00"/>
    <x v="4"/>
    <x v="65"/>
    <n v="0"/>
    <n v="0"/>
    <n v="0"/>
    <n v="0"/>
    <n v="0"/>
    <n v="0"/>
    <n v="0"/>
    <n v="0"/>
    <n v="0"/>
    <n v="0"/>
    <n v="1440"/>
    <x v="339"/>
    <n v="1440"/>
    <n v="0"/>
    <n v="0"/>
  </r>
  <r>
    <n v="6775888955"/>
    <d v="2016-01-05T00:00:00"/>
    <x v="6"/>
    <x v="750"/>
    <n v="1.7799999710000001"/>
    <n v="1.7799999710000001"/>
    <n v="0"/>
    <n v="0.47999998900000002"/>
    <n v="0.62000000499999997"/>
    <n v="0.68000000699999996"/>
    <n v="0"/>
    <n v="9"/>
    <n v="34"/>
    <n v="50"/>
    <n v="1347"/>
    <x v="662"/>
    <n v="1440"/>
    <n v="7.1572174145556903E-4"/>
    <n v="1.7270833333333333"/>
  </r>
  <r>
    <n v="6775888955"/>
    <d v="2016-02-05T00:00:00"/>
    <x v="2"/>
    <x v="65"/>
    <n v="0"/>
    <n v="0"/>
    <n v="0"/>
    <n v="0"/>
    <n v="0"/>
    <n v="0"/>
    <n v="0"/>
    <n v="0"/>
    <n v="0"/>
    <n v="0"/>
    <n v="1440"/>
    <x v="339"/>
    <n v="1440"/>
    <n v="0"/>
    <n v="0"/>
  </r>
  <r>
    <n v="6775888955"/>
    <d v="2016-03-05T00:00:00"/>
    <x v="3"/>
    <x v="751"/>
    <n v="0.01"/>
    <n v="0.01"/>
    <n v="0"/>
    <n v="0"/>
    <n v="0"/>
    <n v="0.01"/>
    <n v="0"/>
    <n v="0"/>
    <n v="0"/>
    <n v="1"/>
    <n v="1439"/>
    <x v="663"/>
    <n v="1440"/>
    <n v="1.1111111111111111E-3"/>
    <n v="6.2499999999999995E-3"/>
  </r>
  <r>
    <n v="6775888955"/>
    <d v="2016-04-05T00:00:00"/>
    <x v="6"/>
    <x v="65"/>
    <n v="0"/>
    <n v="0"/>
    <n v="0"/>
    <n v="0"/>
    <n v="0"/>
    <n v="0"/>
    <n v="0"/>
    <n v="0"/>
    <n v="0"/>
    <n v="0"/>
    <n v="1440"/>
    <x v="339"/>
    <n v="1440"/>
    <n v="0"/>
    <n v="0"/>
  </r>
  <r>
    <n v="6775888955"/>
    <d v="2016-05-05T00:00:00"/>
    <x v="1"/>
    <x v="65"/>
    <n v="0"/>
    <n v="0"/>
    <n v="0"/>
    <n v="0"/>
    <n v="0"/>
    <n v="0"/>
    <n v="0"/>
    <n v="0"/>
    <n v="0"/>
    <n v="0"/>
    <n v="1440"/>
    <x v="339"/>
    <n v="1440"/>
    <n v="0"/>
    <n v="0"/>
  </r>
  <r>
    <n v="6775888955"/>
    <d v="2016-06-05T00:00:00"/>
    <x v="4"/>
    <x v="752"/>
    <n v="3.369999886"/>
    <n v="3.369999886"/>
    <n v="0"/>
    <n v="0.469999999"/>
    <n v="0.93000000699999996"/>
    <n v="1.9299999480000001"/>
    <n v="0"/>
    <n v="12"/>
    <n v="35"/>
    <n v="75"/>
    <n v="1318"/>
    <x v="228"/>
    <n v="1440"/>
    <n v="7.1747921779859484E-4"/>
    <n v="3.2618055555555561"/>
  </r>
  <r>
    <n v="6775888955"/>
    <d v="2016-07-05T00:00:00"/>
    <x v="6"/>
    <x v="753"/>
    <n v="1.4099999670000001"/>
    <n v="1.4099999670000001"/>
    <n v="0"/>
    <n v="0.12999999500000001"/>
    <n v="0.23999999499999999"/>
    <n v="1.0499999520000001"/>
    <n v="0"/>
    <n v="2"/>
    <n v="5"/>
    <n v="49"/>
    <n v="551"/>
    <x v="664"/>
    <n v="607"/>
    <n v="7.1682763955261829E-4"/>
    <n v="3.2405271828665563"/>
  </r>
  <r>
    <n v="6962181067"/>
    <d v="2016-12-04T00:00:00"/>
    <x v="4"/>
    <x v="754"/>
    <n v="6.7399997709999999"/>
    <n v="6.7399997709999999"/>
    <n v="0"/>
    <n v="3.4000000950000002"/>
    <n v="0.829999983"/>
    <n v="2.5099999899999998"/>
    <n v="0"/>
    <n v="50"/>
    <n v="14"/>
    <n v="189"/>
    <n v="796"/>
    <x v="665"/>
    <n v="1049"/>
    <n v="6.6084908040003919E-4"/>
    <n v="9.7225929456625355"/>
  </r>
  <r>
    <n v="6962181067"/>
    <d v="2016-01-05T00:00:00"/>
    <x v="6"/>
    <x v="755"/>
    <n v="3.6099998950000001"/>
    <n v="3.6099998950000001"/>
    <n v="0"/>
    <n v="0"/>
    <n v="0"/>
    <n v="3.6099998950000001"/>
    <n v="0"/>
    <n v="0"/>
    <n v="0"/>
    <n v="215"/>
    <n v="722"/>
    <x v="483"/>
    <n v="937"/>
    <n v="6.618995040337367E-4"/>
    <n v="5.820704375667022"/>
  </r>
  <r>
    <n v="6962181067"/>
    <d v="2016-02-05T00:00:00"/>
    <x v="2"/>
    <x v="756"/>
    <n v="8.5399999619999996"/>
    <n v="8.5399999619999996"/>
    <n v="0"/>
    <n v="1.2000000479999999"/>
    <n v="2"/>
    <n v="5.3400001530000001"/>
    <n v="0"/>
    <n v="18"/>
    <n v="39"/>
    <n v="313"/>
    <n v="655"/>
    <x v="666"/>
    <n v="1025"/>
    <n v="6.6140024488847585E-4"/>
    <n v="12.597073170731706"/>
  </r>
  <r>
    <n v="6962181067"/>
    <d v="2016-03-05T00:00:00"/>
    <x v="3"/>
    <x v="757"/>
    <n v="8.1199998860000004"/>
    <n v="8.1199998860000004"/>
    <n v="0"/>
    <n v="1.7400000099999999"/>
    <n v="2.039999962"/>
    <n v="4.329999924"/>
    <n v="0"/>
    <n v="21"/>
    <n v="36"/>
    <n v="267"/>
    <n v="654"/>
    <x v="667"/>
    <n v="978"/>
    <n v="6.7057559550747381E-4"/>
    <n v="12.381390593047035"/>
  </r>
  <r>
    <n v="6962181067"/>
    <d v="2016-04-05T00:00:00"/>
    <x v="6"/>
    <x v="758"/>
    <n v="6.7100000380000004"/>
    <n v="6.7100000380000004"/>
    <n v="0"/>
    <n v="0.469999999"/>
    <n v="1.6799999480000001"/>
    <n v="4.5500001909999996"/>
    <n v="0"/>
    <n v="15"/>
    <n v="36"/>
    <n v="284"/>
    <n v="683"/>
    <x v="353"/>
    <n v="1018"/>
    <n v="6.6127919956637435E-4"/>
    <n v="9.9675834970530452"/>
  </r>
  <r>
    <n v="6962181067"/>
    <d v="2016-05-05T00:00:00"/>
    <x v="1"/>
    <x v="759"/>
    <n v="6.9600000380000004"/>
    <n v="6.9600000380000004"/>
    <n v="0"/>
    <n v="0.99000001000000004"/>
    <n v="1.1599999670000001"/>
    <n v="4.8099999430000002"/>
    <n v="0"/>
    <n v="14"/>
    <n v="22"/>
    <n v="305"/>
    <n v="591"/>
    <x v="281"/>
    <n v="932"/>
    <n v="6.6134549961991643E-4"/>
    <n v="11.291845493562231"/>
  </r>
  <r>
    <n v="6962181067"/>
    <d v="2016-06-05T00:00:00"/>
    <x v="4"/>
    <x v="760"/>
    <n v="3.9100000860000002"/>
    <n v="3.9100000860000002"/>
    <n v="0"/>
    <n v="0"/>
    <n v="0"/>
    <n v="3.9100000860000002"/>
    <n v="0"/>
    <n v="0"/>
    <n v="0"/>
    <n v="299"/>
    <n v="717"/>
    <x v="668"/>
    <n v="1016"/>
    <n v="6.6181450338524033E-4"/>
    <n v="5.8149606299212611"/>
  </r>
  <r>
    <n v="6962181067"/>
    <d v="2016-07-05T00:00:00"/>
    <x v="6"/>
    <x v="761"/>
    <n v="4.5"/>
    <n v="4.5"/>
    <n v="0"/>
    <n v="0"/>
    <n v="0"/>
    <n v="4.5"/>
    <n v="0"/>
    <n v="0"/>
    <n v="0"/>
    <n v="328"/>
    <n v="745"/>
    <x v="17"/>
    <n v="1073"/>
    <n v="6.6030814380044016E-4"/>
    <n v="6.3513513513513518"/>
  </r>
  <r>
    <n v="6962181067"/>
    <d v="2016-08-05T00:00:00"/>
    <x v="2"/>
    <x v="762"/>
    <n v="2.7699999809999998"/>
    <n v="2.7699999809999998"/>
    <n v="0"/>
    <n v="0"/>
    <n v="0.519999981"/>
    <n v="2.25"/>
    <n v="0"/>
    <n v="0"/>
    <n v="14"/>
    <n v="151"/>
    <n v="709"/>
    <x v="669"/>
    <n v="874"/>
    <n v="6.6141355802292259E-4"/>
    <n v="4.7917620137299766"/>
  </r>
  <r>
    <n v="6962181067"/>
    <d v="2016-09-05T00:00:00"/>
    <x v="5"/>
    <x v="763"/>
    <n v="8.7200002669999996"/>
    <n v="8.6800003050000001"/>
    <n v="3.1678218839999999"/>
    <n v="3.9000000950000002"/>
    <n v="1.1799999480000001"/>
    <n v="3.6500000950000002"/>
    <n v="0"/>
    <n v="43"/>
    <n v="21"/>
    <n v="231"/>
    <n v="607"/>
    <x v="258"/>
    <n v="902"/>
    <n v="7.0653056773618535E-4"/>
    <n v="13.620161171417251"/>
  </r>
  <r>
    <n v="6962181067"/>
    <d v="2016-10-05T00:00:00"/>
    <x v="0"/>
    <x v="764"/>
    <n v="10.210000040000001"/>
    <n v="10.210000040000001"/>
    <n v="0"/>
    <n v="3.4700000289999999"/>
    <n v="1.75"/>
    <n v="4.9899997709999999"/>
    <n v="0"/>
    <n v="62"/>
    <n v="34"/>
    <n v="275"/>
    <n v="626"/>
    <x v="240"/>
    <n v="997"/>
    <n v="6.6092698342827549E-4"/>
    <n v="15.494483450351055"/>
  </r>
  <r>
    <n v="6962181067"/>
    <d v="2016-11-05T00:00:00"/>
    <x v="3"/>
    <x v="765"/>
    <n v="4.4400000569999998"/>
    <n v="4.4400000569999998"/>
    <n v="0"/>
    <n v="1.4900000099999999"/>
    <n v="0.310000002"/>
    <n v="2.6500000950000002"/>
    <n v="0"/>
    <n v="24"/>
    <n v="7"/>
    <n v="199"/>
    <n v="709"/>
    <x v="670"/>
    <n v="939"/>
    <n v="6.6051771154418328E-4"/>
    <n v="7.1586794462193817"/>
  </r>
  <r>
    <n v="6962181067"/>
    <d v="2016-12-05T00:00:00"/>
    <x v="5"/>
    <x v="766"/>
    <n v="2.369999886"/>
    <n v="2.369999886"/>
    <n v="0"/>
    <n v="0"/>
    <n v="0.25"/>
    <n v="2.1099998950000001"/>
    <n v="0"/>
    <n v="0"/>
    <n v="8"/>
    <n v="105"/>
    <n v="127"/>
    <x v="671"/>
    <n v="240"/>
    <n v="6.6071923222748815E-4"/>
    <n v="14.945833333333333"/>
  </r>
  <r>
    <n v="7007744171"/>
    <d v="2016-12-04T00:00:00"/>
    <x v="4"/>
    <x v="767"/>
    <n v="10.289999959999999"/>
    <n v="9.4799995419999998"/>
    <n v="4.869782925"/>
    <n v="4.5"/>
    <n v="0.37999999499999998"/>
    <n v="5.4099998469999999"/>
    <n v="0"/>
    <n v="53"/>
    <n v="8"/>
    <n v="355"/>
    <n v="1024"/>
    <x v="672"/>
    <n v="1440"/>
    <n v="7.2607959074230872E-4"/>
    <n v="9.0669578090568486"/>
  </r>
  <r>
    <n v="7007744171"/>
    <d v="2016-01-05T00:00:00"/>
    <x v="6"/>
    <x v="768"/>
    <n v="3.75"/>
    <n v="3.75"/>
    <n v="0"/>
    <n v="0"/>
    <n v="0"/>
    <n v="3.75"/>
    <n v="0"/>
    <n v="0"/>
    <n v="0"/>
    <n v="237"/>
    <n v="1142"/>
    <x v="253"/>
    <n v="1379"/>
    <n v="6.6964285714285715E-4"/>
    <n v="4.0609137055837561"/>
  </r>
  <r>
    <n v="7007744171"/>
    <d v="2016-02-05T00:00:00"/>
    <x v="2"/>
    <x v="769"/>
    <n v="9.1800003050000001"/>
    <n v="8.7200002669999996"/>
    <n v="2.8323259350000001"/>
    <n v="4.6399998660000001"/>
    <n v="0.69999998799999996"/>
    <n v="3.829999924"/>
    <n v="0"/>
    <n v="64"/>
    <n v="14"/>
    <n v="250"/>
    <n v="1112"/>
    <x v="673"/>
    <n v="1440"/>
    <n v="7.0393377079978534E-4"/>
    <n v="8.6024509579816115"/>
  </r>
  <r>
    <n v="7007744171"/>
    <d v="2016-03-05T00:00:00"/>
    <x v="3"/>
    <x v="770"/>
    <n v="10.869999890000001"/>
    <n v="9.7100000380000004"/>
    <n v="4.9123678210000001"/>
    <n v="4.4800000190000002"/>
    <n v="1.019999981"/>
    <n v="5.3600001339999999"/>
    <n v="0"/>
    <n v="58"/>
    <n v="31"/>
    <n v="330"/>
    <n v="1021"/>
    <x v="674"/>
    <n v="1440"/>
    <n v="7.4913851757408688E-4"/>
    <n v="9.0010798053479899"/>
  </r>
  <r>
    <n v="7007744171"/>
    <d v="2016-04-05T00:00:00"/>
    <x v="6"/>
    <x v="65"/>
    <n v="0"/>
    <n v="0"/>
    <n v="0"/>
    <n v="0"/>
    <n v="0"/>
    <n v="0"/>
    <n v="0"/>
    <n v="0"/>
    <n v="0"/>
    <n v="0"/>
    <n v="1440"/>
    <x v="675"/>
    <n v="1440"/>
    <n v="0"/>
    <n v="0"/>
  </r>
  <r>
    <n v="7007744171"/>
    <d v="2016-05-05T00:00:00"/>
    <x v="1"/>
    <x v="771"/>
    <n v="11.100000380000001"/>
    <n v="10.039999959999999"/>
    <n v="4.8782320019999998"/>
    <n v="4.329999924"/>
    <n v="1.289999962"/>
    <n v="5.4800000190000002"/>
    <n v="0"/>
    <n v="53"/>
    <n v="23"/>
    <n v="317"/>
    <n v="1047"/>
    <x v="676"/>
    <n v="1440"/>
    <n v="7.3950702065289815E-4"/>
    <n v="9.4282028428733344"/>
  </r>
  <r>
    <n v="7007744171"/>
    <d v="2016-06-05T00:00:00"/>
    <x v="4"/>
    <x v="772"/>
    <n v="7.670000076"/>
    <n v="7.670000076"/>
    <n v="0"/>
    <n v="3"/>
    <n v="0.810000002"/>
    <n v="3.8599998950000001"/>
    <n v="0"/>
    <n v="44"/>
    <n v="13"/>
    <n v="247"/>
    <n v="1136"/>
    <x v="677"/>
    <n v="1440"/>
    <n v="6.6934288122872851E-4"/>
    <n v="7.9576388888888889"/>
  </r>
  <r>
    <n v="7007744171"/>
    <d v="2016-07-05T00:00:00"/>
    <x v="6"/>
    <x v="65"/>
    <n v="0"/>
    <n v="0"/>
    <n v="0"/>
    <n v="0"/>
    <n v="0"/>
    <n v="0"/>
    <n v="0"/>
    <n v="0"/>
    <n v="0"/>
    <n v="0"/>
    <n v="111"/>
    <x v="678"/>
    <n v="111"/>
    <n v="0"/>
    <n v="0"/>
  </r>
  <r>
    <n v="7086361926"/>
    <d v="2016-12-04T00:00:00"/>
    <x v="4"/>
    <x v="773"/>
    <n v="8.4099998469999999"/>
    <n v="8.4099998469999999"/>
    <n v="0"/>
    <n v="5.2699999809999998"/>
    <n v="0.15000000599999999"/>
    <n v="2.9700000289999999"/>
    <n v="0"/>
    <n v="59"/>
    <n v="6"/>
    <n v="153"/>
    <n v="745"/>
    <x v="679"/>
    <n v="963"/>
    <n v="7.43129791199081E-4"/>
    <n v="11.751817237798548"/>
  </r>
  <r>
    <n v="7086361926"/>
    <d v="2016-01-05T00:00:00"/>
    <x v="6"/>
    <x v="774"/>
    <n v="8.0699996949999999"/>
    <n v="8.0699996949999999"/>
    <n v="0"/>
    <n v="2.2999999519999998"/>
    <n v="0.89999997600000003"/>
    <n v="4.8499999049999998"/>
    <n v="0"/>
    <n v="30"/>
    <n v="15"/>
    <n v="258"/>
    <n v="685"/>
    <x v="680"/>
    <n v="988"/>
    <n v="6.5133169451170303E-4"/>
    <n v="12.540485829959513"/>
  </r>
  <r>
    <n v="7086361926"/>
    <d v="2016-02-05T00:00:00"/>
    <x v="2"/>
    <x v="775"/>
    <n v="6.8099999430000002"/>
    <n v="6.8099999430000002"/>
    <n v="0"/>
    <n v="3.4800000190000002"/>
    <n v="0.66000002599999996"/>
    <n v="2.6600000860000002"/>
    <n v="0"/>
    <n v="66"/>
    <n v="26"/>
    <n v="139"/>
    <n v="737"/>
    <x v="681"/>
    <n v="968"/>
    <n v="6.7747711331078394E-4"/>
    <n v="10.384297520661157"/>
  </r>
  <r>
    <n v="7086361926"/>
    <d v="2016-03-05T00:00:00"/>
    <x v="3"/>
    <x v="776"/>
    <n v="6.7600002290000001"/>
    <n v="6.7600002290000001"/>
    <n v="0"/>
    <n v="2.7400000100000002"/>
    <n v="0.85000002399999997"/>
    <n v="3.1600000860000002"/>
    <n v="0"/>
    <n v="57"/>
    <n v="36"/>
    <n v="152"/>
    <n v="761"/>
    <x v="681"/>
    <n v="1006"/>
    <n v="6.5707622754665636E-4"/>
    <n v="10.226640159045726"/>
  </r>
  <r>
    <n v="7086361926"/>
    <d v="2016-04-05T00:00:00"/>
    <x v="6"/>
    <x v="777"/>
    <n v="8.3100004199999997"/>
    <n v="8.3100004199999997"/>
    <n v="0"/>
    <n v="5.2800002099999999"/>
    <n v="0.119999997"/>
    <n v="2.9000000950000002"/>
    <n v="0"/>
    <n v="45"/>
    <n v="12"/>
    <n v="135"/>
    <n v="843"/>
    <x v="399"/>
    <n v="1035"/>
    <n v="7.5627961594466691E-4"/>
    <n v="10.616425120772947"/>
  </r>
  <r>
    <n v="7086361926"/>
    <d v="2016-05-05T00:00:00"/>
    <x v="1"/>
    <x v="778"/>
    <n v="5.5999999049999998"/>
    <n v="5.5999999049999998"/>
    <n v="0"/>
    <n v="1.7799999710000001"/>
    <n v="0.829999983"/>
    <n v="2.9500000480000002"/>
    <n v="0"/>
    <n v="24"/>
    <n v="14"/>
    <n v="149"/>
    <n v="1253"/>
    <x v="682"/>
    <n v="1440"/>
    <n v="6.5390003561419899E-4"/>
    <n v="5.947222222222222"/>
  </r>
  <r>
    <n v="7086361926"/>
    <d v="2016-06-05T00:00:00"/>
    <x v="4"/>
    <x v="779"/>
    <n v="8.3800001139999996"/>
    <n v="8.3800001139999996"/>
    <n v="0"/>
    <n v="3.8199999330000001"/>
    <n v="1.4299999480000001"/>
    <n v="3.119999886"/>
    <n v="0"/>
    <n v="84"/>
    <n v="35"/>
    <n v="154"/>
    <n v="834"/>
    <x v="683"/>
    <n v="1107"/>
    <n v="6.724982035149667E-4"/>
    <n v="11.256549232158987"/>
  </r>
  <r>
    <n v="7086361926"/>
    <d v="2016-07-05T00:00:00"/>
    <x v="6"/>
    <x v="780"/>
    <n v="8.4799995419999998"/>
    <n v="8.4799995419999998"/>
    <n v="0"/>
    <n v="1.460000038"/>
    <n v="2.329999924"/>
    <n v="4.6799998279999997"/>
    <n v="0"/>
    <n v="20"/>
    <n v="42"/>
    <n v="209"/>
    <n v="621"/>
    <x v="684"/>
    <n v="892"/>
    <n v="6.6110544492087005E-4"/>
    <n v="14.380044843049326"/>
  </r>
  <r>
    <n v="7086361926"/>
    <d v="2016-08-05T00:00:00"/>
    <x v="2"/>
    <x v="781"/>
    <n v="7.0999999049999998"/>
    <n v="7.0999999049999998"/>
    <n v="0"/>
    <n v="2.3099999430000002"/>
    <n v="1.5299999710000001"/>
    <n v="3.25"/>
    <n v="0"/>
    <n v="32"/>
    <n v="27"/>
    <n v="147"/>
    <n v="695"/>
    <x v="685"/>
    <n v="901"/>
    <n v="6.6498079095251477E-4"/>
    <n v="11.850166481687015"/>
  </r>
  <r>
    <n v="7086361926"/>
    <d v="2016-09-05T00:00:00"/>
    <x v="5"/>
    <x v="782"/>
    <n v="9.1099996569999995"/>
    <n v="9.1099996569999995"/>
    <n v="0"/>
    <n v="4.2600002290000001"/>
    <n v="1.710000038"/>
    <n v="3.119999886"/>
    <n v="0"/>
    <n v="67"/>
    <n v="50"/>
    <n v="171"/>
    <n v="743"/>
    <x v="686"/>
    <n v="1031"/>
    <n v="6.7153174531918024E-4"/>
    <n v="13.158098933074685"/>
  </r>
  <r>
    <n v="7086361926"/>
    <d v="2016-10-05T00:00:00"/>
    <x v="0"/>
    <x v="783"/>
    <n v="10.789999959999999"/>
    <n v="10.789999959999999"/>
    <n v="0"/>
    <n v="7.1100001339999999"/>
    <n v="1.2000000479999999"/>
    <n v="2.4500000480000002"/>
    <n v="0"/>
    <n v="72"/>
    <n v="23"/>
    <n v="106"/>
    <n v="1182"/>
    <x v="687"/>
    <n v="1383"/>
    <n v="7.4759232037691396E-4"/>
    <n v="10.436008676789589"/>
  </r>
  <r>
    <n v="7086361926"/>
    <d v="2016-11-05T00:00:00"/>
    <x v="3"/>
    <x v="784"/>
    <n v="6.5199999809999998"/>
    <n v="6.5199999809999998"/>
    <n v="0"/>
    <n v="2.8900001049999999"/>
    <n v="1.3899999860000001"/>
    <n v="2.2300000190000002"/>
    <n v="0"/>
    <n v="57"/>
    <n v="40"/>
    <n v="128"/>
    <n v="757"/>
    <x v="688"/>
    <n v="982"/>
    <n v="6.8115336199331379E-4"/>
    <n v="9.7474541751527504"/>
  </r>
  <r>
    <n v="7086361926"/>
    <d v="2016-12-05T00:00:00"/>
    <x v="5"/>
    <x v="785"/>
    <n v="2.5599999430000002"/>
    <n v="2.5599999430000002"/>
    <n v="0"/>
    <n v="0.37999999499999998"/>
    <n v="0.27000001099999998"/>
    <n v="1.8899999860000001"/>
    <n v="0"/>
    <n v="5"/>
    <n v="4"/>
    <n v="58"/>
    <n v="343"/>
    <x v="689"/>
    <n v="410"/>
    <n v="6.7563999551332814E-4"/>
    <n v="9.241463414634147"/>
  </r>
  <r>
    <n v="8053475328"/>
    <d v="2016-12-04T00:00:00"/>
    <x v="4"/>
    <x v="786"/>
    <n v="14.119999890000001"/>
    <n v="14.119999890000001"/>
    <n v="0"/>
    <n v="11.64000034"/>
    <n v="0.38999998600000002"/>
    <n v="2.0999999049999998"/>
    <n v="0"/>
    <n v="116"/>
    <n v="8"/>
    <n v="123"/>
    <n v="1193"/>
    <x v="690"/>
    <n v="1440"/>
    <n v="7.8183831063122927E-4"/>
    <n v="12.541666666666668"/>
  </r>
  <r>
    <n v="8053475328"/>
    <d v="2016-01-05T00:00:00"/>
    <x v="6"/>
    <x v="787"/>
    <n v="0.85000002399999997"/>
    <n v="0.85000002399999997"/>
    <n v="0"/>
    <n v="0"/>
    <n v="0"/>
    <n v="0.85000002399999997"/>
    <n v="0"/>
    <n v="0"/>
    <n v="0"/>
    <n v="51"/>
    <n v="1389"/>
    <x v="202"/>
    <n v="1440"/>
    <n v="7.26495747008547E-4"/>
    <n v="0.8125"/>
  </r>
  <r>
    <n v="8053475328"/>
    <d v="2016-02-05T00:00:00"/>
    <x v="2"/>
    <x v="788"/>
    <n v="1.4299999480000001"/>
    <n v="1.4299999480000001"/>
    <n v="0"/>
    <n v="0"/>
    <n v="0"/>
    <n v="1.4299999480000001"/>
    <n v="0"/>
    <n v="0"/>
    <n v="0"/>
    <n v="95"/>
    <n v="1345"/>
    <x v="691"/>
    <n v="1440"/>
    <n v="7.2625695683087863E-4"/>
    <n v="1.367361111111111"/>
  </r>
  <r>
    <n v="8053475328"/>
    <d v="2016-03-05T00:00:00"/>
    <x v="3"/>
    <x v="789"/>
    <n v="11.899999619999999"/>
    <n v="11.899999619999999"/>
    <n v="0"/>
    <n v="8.3900003430000005"/>
    <n v="0.93000000699999996"/>
    <n v="2.5899999139999998"/>
    <n v="0"/>
    <n v="87"/>
    <n v="22"/>
    <n v="165"/>
    <n v="1166"/>
    <x v="692"/>
    <n v="1440"/>
    <n v="7.6853523766468609E-4"/>
    <n v="10.752777777777778"/>
  </r>
  <r>
    <n v="8053475328"/>
    <d v="2016-04-05T00:00:00"/>
    <x v="6"/>
    <x v="790"/>
    <n v="11.149999619999999"/>
    <n v="11.149999619999999"/>
    <n v="0"/>
    <n v="8.8199996949999999"/>
    <n v="0.40000000600000002"/>
    <n v="1.9099999670000001"/>
    <n v="0"/>
    <n v="89"/>
    <n v="8"/>
    <n v="123"/>
    <n v="1220"/>
    <x v="693"/>
    <n v="1440"/>
    <n v="7.6469375351484806E-4"/>
    <n v="10.125694444444445"/>
  </r>
  <r>
    <n v="8053475328"/>
    <d v="2016-05-05T00:00:00"/>
    <x v="1"/>
    <x v="791"/>
    <n v="11.510000229999999"/>
    <n v="11.510000229999999"/>
    <n v="0"/>
    <n v="8.8500003809999992"/>
    <n v="0.44999998800000002"/>
    <n v="2.210000038"/>
    <n v="0"/>
    <n v="93"/>
    <n v="9"/>
    <n v="130"/>
    <n v="1208"/>
    <x v="694"/>
    <n v="1440"/>
    <n v="7.6784524549699791E-4"/>
    <n v="10.409722222222223"/>
  </r>
  <r>
    <n v="8053475328"/>
    <d v="2016-06-05T00:00:00"/>
    <x v="4"/>
    <x v="792"/>
    <n v="11"/>
    <n v="11"/>
    <n v="0"/>
    <n v="9.1000003809999992"/>
    <n v="0.689999998"/>
    <n v="1.210000038"/>
    <n v="0"/>
    <n v="90"/>
    <n v="15"/>
    <n v="90"/>
    <n v="1245"/>
    <x v="622"/>
    <n v="1440"/>
    <n v="7.8836092596574212E-4"/>
    <n v="9.6895833333333332"/>
  </r>
  <r>
    <n v="8053475328"/>
    <d v="2016-07-05T00:00:00"/>
    <x v="6"/>
    <x v="793"/>
    <n v="15.670000079999999"/>
    <n v="15.670000079999999"/>
    <n v="0"/>
    <n v="12.43999958"/>
    <n v="0.87999999500000003"/>
    <n v="2.3499999049999998"/>
    <n v="0"/>
    <n v="121"/>
    <n v="20"/>
    <n v="148"/>
    <n v="1076"/>
    <x v="695"/>
    <n v="1365"/>
    <n v="7.9265517122767968E-4"/>
    <n v="14.482783882783883"/>
  </r>
  <r>
    <n v="8053475328"/>
    <d v="2016-08-05T00:00:00"/>
    <x v="2"/>
    <x v="794"/>
    <n v="17.649999619999999"/>
    <n v="17.649999619999999"/>
    <n v="0"/>
    <n v="13.399999619999999"/>
    <n v="0.58999997400000004"/>
    <n v="3.6600000860000002"/>
    <n v="0"/>
    <n v="125"/>
    <n v="14"/>
    <n v="228"/>
    <n v="1073"/>
    <x v="696"/>
    <n v="1440"/>
    <n v="8.0132568873149911E-4"/>
    <n v="15.295833333333333"/>
  </r>
  <r>
    <n v="8053475328"/>
    <d v="2016-09-05T00:00:00"/>
    <x v="5"/>
    <x v="795"/>
    <n v="9.3800001139999996"/>
    <n v="9.3800001139999996"/>
    <n v="0"/>
    <n v="6.1199998860000004"/>
    <n v="0.56999999300000004"/>
    <n v="2.6900000569999998"/>
    <n v="0"/>
    <n v="66"/>
    <n v="12"/>
    <n v="148"/>
    <n v="1214"/>
    <x v="697"/>
    <n v="1440"/>
    <n v="7.525070288006418E-4"/>
    <n v="8.65625"/>
  </r>
  <r>
    <n v="8053475328"/>
    <d v="2016-10-05T00:00:00"/>
    <x v="0"/>
    <x v="796"/>
    <n v="11.35999966"/>
    <n v="11.35999966"/>
    <n v="0"/>
    <n v="9.0900001530000001"/>
    <n v="0.41999998700000002"/>
    <n v="1.8500000240000001"/>
    <n v="0"/>
    <n v="96"/>
    <n v="10"/>
    <n v="115"/>
    <n v="1219"/>
    <x v="578"/>
    <n v="1440"/>
    <n v="7.6704926806212014E-4"/>
    <n v="10.284722222222223"/>
  </r>
  <r>
    <n v="8053475328"/>
    <d v="2016-11-05T00:00:00"/>
    <x v="3"/>
    <x v="797"/>
    <n v="9.3999996190000008"/>
    <n v="9.3999996190000008"/>
    <n v="0"/>
    <n v="6.079999924"/>
    <n v="0.280000001"/>
    <n v="3.039999962"/>
    <n v="0"/>
    <n v="60"/>
    <n v="7"/>
    <n v="184"/>
    <n v="1189"/>
    <x v="698"/>
    <n v="1440"/>
    <n v="7.6992379547874521E-4"/>
    <n v="8.4784722222222229"/>
  </r>
  <r>
    <n v="8053475328"/>
    <d v="2016-12-05T00:00:00"/>
    <x v="5"/>
    <x v="798"/>
    <n v="3.9100000860000002"/>
    <n v="3.9100000860000002"/>
    <n v="0"/>
    <n v="2.9500000480000002"/>
    <n v="0.20000000300000001"/>
    <n v="0.75999998999999996"/>
    <n v="0"/>
    <n v="28"/>
    <n v="4"/>
    <n v="39"/>
    <n v="839"/>
    <x v="699"/>
    <n v="910"/>
    <n v="7.8231294237695085E-4"/>
    <n v="5.4923076923076923"/>
  </r>
  <r>
    <n v="8253242879"/>
    <d v="2016-12-04T00:00:00"/>
    <x v="4"/>
    <x v="799"/>
    <n v="7.1599998469999999"/>
    <n v="7.1599998469999999"/>
    <n v="0"/>
    <n v="5.4299998279999997"/>
    <n v="0.14000000100000001"/>
    <n v="1.5900000329999999"/>
    <n v="0"/>
    <n v="40"/>
    <n v="2"/>
    <n v="154"/>
    <n v="1244"/>
    <x v="173"/>
    <n v="1440"/>
    <n v="7.9264915830842462E-4"/>
    <n v="6.2729166666666671"/>
  </r>
  <r>
    <n v="8378563200"/>
    <d v="2016-12-04T00:00:00"/>
    <x v="4"/>
    <x v="800"/>
    <n v="6.0500001909999996"/>
    <n v="6.0500001909999996"/>
    <n v="2.2530810830000001"/>
    <n v="0.829999983"/>
    <n v="0.709999979"/>
    <n v="4.5"/>
    <n v="0"/>
    <n v="65"/>
    <n v="15"/>
    <n v="156"/>
    <n v="723"/>
    <x v="700"/>
    <n v="959"/>
    <n v="7.9333860359297138E-4"/>
    <n v="7.9520333680917625"/>
  </r>
  <r>
    <n v="8378563200"/>
    <d v="2016-01-05T00:00:00"/>
    <x v="6"/>
    <x v="801"/>
    <n v="9.0600004199999997"/>
    <n v="9.0600004199999997"/>
    <n v="0"/>
    <n v="6.0300002099999999"/>
    <n v="0.560000002"/>
    <n v="2.4700000289999999"/>
    <n v="0"/>
    <n v="71"/>
    <n v="10"/>
    <n v="127"/>
    <n v="669"/>
    <x v="701"/>
    <n v="877"/>
    <n v="7.9341452141168227E-4"/>
    <n v="13.020524515393387"/>
  </r>
  <r>
    <n v="8378563200"/>
    <d v="2016-02-05T00:00:00"/>
    <x v="2"/>
    <x v="802"/>
    <n v="4.8099999430000002"/>
    <n v="4.8099999430000002"/>
    <n v="2.0921471120000001"/>
    <n v="0.62999999500000003"/>
    <n v="0.17000000200000001"/>
    <n v="4.0100002290000001"/>
    <n v="0"/>
    <n v="63"/>
    <n v="4"/>
    <n v="142"/>
    <n v="802"/>
    <x v="702"/>
    <n v="1011"/>
    <n v="7.9320579534960427E-4"/>
    <n v="5.9980217606330362"/>
  </r>
  <r>
    <n v="8378563200"/>
    <d v="2016-03-05T00:00:00"/>
    <x v="3"/>
    <x v="803"/>
    <n v="6.9099998469999999"/>
    <n v="6.9099998469999999"/>
    <n v="2.2530810830000001"/>
    <n v="1.3400000329999999"/>
    <n v="1.059999943"/>
    <n v="4.5"/>
    <n v="0"/>
    <n v="71"/>
    <n v="20"/>
    <n v="195"/>
    <n v="822"/>
    <x v="703"/>
    <n v="1108"/>
    <n v="7.9315884377869608E-4"/>
    <n v="7.8628158844765332"/>
  </r>
  <r>
    <n v="8378563200"/>
    <d v="2016-04-05T00:00:00"/>
    <x v="6"/>
    <x v="804"/>
    <n v="6.2399997709999999"/>
    <n v="6.2399997709999999"/>
    <n v="0"/>
    <n v="1.559999943"/>
    <n v="0.49000000999999999"/>
    <n v="4.1999998090000004"/>
    <n v="0"/>
    <n v="19"/>
    <n v="10"/>
    <n v="167"/>
    <n v="680"/>
    <x v="704"/>
    <n v="876"/>
    <n v="7.9238092330158728E-4"/>
    <n v="8.9897260273972606"/>
  </r>
  <r>
    <n v="8378563200"/>
    <d v="2016-05-05T00:00:00"/>
    <x v="1"/>
    <x v="805"/>
    <n v="6.7899999619999996"/>
    <n v="6.7899999619999996"/>
    <n v="2.2530810830000001"/>
    <n v="0.88999998599999997"/>
    <n v="0.15999999600000001"/>
    <n v="5.7399997709999999"/>
    <n v="0"/>
    <n v="66"/>
    <n v="3"/>
    <n v="214"/>
    <n v="764"/>
    <x v="705"/>
    <n v="1047"/>
    <n v="7.9257615991595648E-4"/>
    <n v="8.1824259789875846"/>
  </r>
  <r>
    <n v="8378563200"/>
    <d v="2016-06-05T00:00:00"/>
    <x v="4"/>
    <x v="806"/>
    <n v="5.5900001530000001"/>
    <n v="5.5900001530000001"/>
    <n v="2.0921471120000001"/>
    <n v="1.5499999520000001"/>
    <n v="0.25"/>
    <n v="3.7799999710000001"/>
    <n v="0"/>
    <n v="74"/>
    <n v="5"/>
    <n v="166"/>
    <n v="831"/>
    <x v="706"/>
    <n v="1076"/>
    <n v="7.9347056820440031E-4"/>
    <n v="6.5473977695167287"/>
  </r>
  <r>
    <n v="8378563200"/>
    <d v="2016-07-05T00:00:00"/>
    <x v="6"/>
    <x v="807"/>
    <n v="3.539999962"/>
    <n v="3.539999962"/>
    <n v="0"/>
    <n v="0"/>
    <n v="0"/>
    <n v="3.539999962"/>
    <n v="0"/>
    <n v="0"/>
    <n v="0"/>
    <n v="158"/>
    <n v="851"/>
    <x v="505"/>
    <n v="1009"/>
    <n v="7.9230079722470901E-4"/>
    <n v="4.4281466798810705"/>
  </r>
  <r>
    <n v="8378563200"/>
    <d v="2016-08-05T00:00:00"/>
    <x v="2"/>
    <x v="808"/>
    <n v="2.329999924"/>
    <n v="2.329999924"/>
    <n v="0"/>
    <n v="0"/>
    <n v="0"/>
    <n v="2.329999924"/>
    <n v="0"/>
    <n v="0"/>
    <n v="0"/>
    <n v="139"/>
    <n v="621"/>
    <x v="707"/>
    <n v="760"/>
    <n v="7.9170911450900442E-4"/>
    <n v="3.8723684210526317"/>
  </r>
  <r>
    <n v="8378563200"/>
    <d v="2016-09-05T00:00:00"/>
    <x v="5"/>
    <x v="809"/>
    <n v="6.6500000950000002"/>
    <n v="6.6500000950000002"/>
    <n v="2.0921471120000001"/>
    <n v="1.269999981"/>
    <n v="0.66000002599999996"/>
    <n v="4.7199997900000001"/>
    <n v="0"/>
    <n v="71"/>
    <n v="13"/>
    <n v="171"/>
    <n v="772"/>
    <x v="708"/>
    <n v="1027"/>
    <n v="7.9336674958243854E-4"/>
    <n v="8.1616358325219078"/>
  </r>
  <r>
    <n v="8378563200"/>
    <d v="2016-10-05T00:00:00"/>
    <x v="0"/>
    <x v="810"/>
    <n v="5.2199997900000001"/>
    <n v="5.2199997900000001"/>
    <n v="2.2530810830000001"/>
    <n v="0.66000002599999996"/>
    <n v="0.63999998599999997"/>
    <n v="3.920000076"/>
    <n v="0"/>
    <n v="63"/>
    <n v="13"/>
    <n v="152"/>
    <n v="840"/>
    <x v="709"/>
    <n v="1068"/>
    <n v="7.9307198268003653E-4"/>
    <n v="6.1629213483146064"/>
  </r>
  <r>
    <n v="8378563200"/>
    <d v="2016-11-05T00:00:00"/>
    <x v="3"/>
    <x v="811"/>
    <n v="7.25"/>
    <n v="7.25"/>
    <n v="2.0921471120000001"/>
    <n v="1.3899999860000001"/>
    <n v="0.58999997400000004"/>
    <n v="5.2699999809999998"/>
    <n v="0"/>
    <n v="72"/>
    <n v="10"/>
    <n v="184"/>
    <n v="763"/>
    <x v="710"/>
    <n v="1029"/>
    <n v="7.9295636005687412E-4"/>
    <n v="8.8853255587949462"/>
  </r>
  <r>
    <n v="8378563200"/>
    <d v="2016-12-05T00:00:00"/>
    <x v="5"/>
    <x v="812"/>
    <n v="3.619999886"/>
    <n v="3.619999886"/>
    <n v="0"/>
    <n v="0.64999997600000003"/>
    <n v="0.27000001099999998"/>
    <n v="2.6900000569999998"/>
    <n v="0"/>
    <n v="8"/>
    <n v="6"/>
    <n v="102"/>
    <n v="433"/>
    <x v="414"/>
    <n v="549"/>
    <n v="7.9368557026967775E-4"/>
    <n v="8.3078324225865199"/>
  </r>
  <r>
    <n v="8583815059"/>
    <d v="2016-12-04T00:00:00"/>
    <x v="4"/>
    <x v="813"/>
    <n v="3.9100000860000002"/>
    <n v="3.9100000860000002"/>
    <n v="0"/>
    <n v="0"/>
    <n v="0.33000001299999998"/>
    <n v="3.579999924"/>
    <n v="0"/>
    <n v="0"/>
    <n v="7"/>
    <n v="196"/>
    <n v="1237"/>
    <x v="711"/>
    <n v="1440"/>
    <n v="7.7981653091344235E-4"/>
    <n v="3.4819444444444447"/>
  </r>
  <r>
    <n v="8583815059"/>
    <d v="2016-01-05T00:00:00"/>
    <x v="6"/>
    <x v="814"/>
    <n v="3.5199999809999998"/>
    <n v="3.5199999809999998"/>
    <n v="0"/>
    <n v="0.77999997099999996"/>
    <n v="0.119999997"/>
    <n v="2.039999962"/>
    <n v="0"/>
    <n v="10"/>
    <n v="2"/>
    <n v="117"/>
    <n v="1311"/>
    <x v="712"/>
    <n v="1440"/>
    <n v="7.8014183976063823E-4"/>
    <n v="3.1333333333333333"/>
  </r>
  <r>
    <n v="8583815059"/>
    <d v="2016-02-05T00:00:00"/>
    <x v="2"/>
    <x v="815"/>
    <n v="6.6100001339999999"/>
    <n v="6.6100001339999999"/>
    <n v="0"/>
    <n v="0"/>
    <n v="0"/>
    <n v="0"/>
    <n v="0"/>
    <n v="0"/>
    <n v="0"/>
    <n v="0"/>
    <n v="1440"/>
    <x v="713"/>
    <n v="1440"/>
    <n v="7.8049358058802692E-4"/>
    <n v="5.8812500000000005"/>
  </r>
  <r>
    <n v="8583815059"/>
    <d v="2016-03-05T00:00:00"/>
    <x v="3"/>
    <x v="816"/>
    <n v="9.3699998860000004"/>
    <n v="9.3699998860000004"/>
    <n v="0"/>
    <n v="0"/>
    <n v="0"/>
    <n v="0"/>
    <n v="0"/>
    <n v="0"/>
    <n v="0"/>
    <n v="0"/>
    <n v="1440"/>
    <x v="714"/>
    <n v="1440"/>
    <n v="7.7985850070744905E-4"/>
    <n v="8.34375"/>
  </r>
  <r>
    <n v="8583815059"/>
    <d v="2016-04-05T00:00:00"/>
    <x v="6"/>
    <x v="127"/>
    <n v="2.7999999519999998"/>
    <n v="2.7999999519999998"/>
    <n v="0"/>
    <n v="0"/>
    <n v="0"/>
    <n v="0"/>
    <n v="0"/>
    <n v="0"/>
    <n v="0"/>
    <n v="0"/>
    <n v="1440"/>
    <x v="374"/>
    <n v="1440"/>
    <n v="7.8037902787068004E-4"/>
    <n v="2.4916666666666667"/>
  </r>
  <r>
    <n v="8583815059"/>
    <d v="2016-05-05T00:00:00"/>
    <x v="1"/>
    <x v="817"/>
    <n v="9.6899995800000003"/>
    <n v="9.6899995800000003"/>
    <n v="0"/>
    <n v="0"/>
    <n v="0"/>
    <n v="1.1799999480000001"/>
    <n v="0"/>
    <n v="0"/>
    <n v="0"/>
    <n v="70"/>
    <n v="1370"/>
    <x v="715"/>
    <n v="1440"/>
    <n v="7.7975372817252759E-4"/>
    <n v="8.6298611111111114"/>
  </r>
  <r>
    <n v="8583815059"/>
    <d v="2016-06-05T00:00:00"/>
    <x v="4"/>
    <x v="818"/>
    <n v="4.5599999430000002"/>
    <n v="4.5599999430000002"/>
    <n v="0"/>
    <n v="0.14000000100000001"/>
    <n v="1.190000057"/>
    <n v="3.2300000190000002"/>
    <n v="0"/>
    <n v="2"/>
    <n v="22"/>
    <n v="166"/>
    <n v="1250"/>
    <x v="716"/>
    <n v="1440"/>
    <n v="7.8042100684579845E-4"/>
    <n v="4.0576388888888886"/>
  </r>
  <r>
    <n v="8583815059"/>
    <d v="2016-07-05T00:00:00"/>
    <x v="6"/>
    <x v="819"/>
    <n v="4.7699999809999998"/>
    <n v="4.7699999809999998"/>
    <n v="0"/>
    <n v="0"/>
    <n v="0"/>
    <n v="4.7699999809999998"/>
    <n v="0"/>
    <n v="0"/>
    <n v="0"/>
    <n v="250"/>
    <n v="1190"/>
    <x v="717"/>
    <n v="1440"/>
    <n v="7.797940135687428E-4"/>
    <n v="4.2479166666666668"/>
  </r>
  <r>
    <n v="8583815059"/>
    <d v="2016-08-05T00:00:00"/>
    <x v="2"/>
    <x v="820"/>
    <n v="7.1900000569999998"/>
    <n v="7.1900000569999998"/>
    <n v="0"/>
    <n v="0.219999999"/>
    <n v="3.3099999430000002"/>
    <n v="3.6600000860000002"/>
    <n v="0"/>
    <n v="3"/>
    <n v="72"/>
    <n v="182"/>
    <n v="1183"/>
    <x v="718"/>
    <n v="1440"/>
    <n v="7.8008029261147872E-4"/>
    <n v="6.4006944444444454"/>
  </r>
  <r>
    <n v="8583815059"/>
    <d v="2016-09-05T00:00:00"/>
    <x v="5"/>
    <x v="821"/>
    <n v="7.6999998090000004"/>
    <n v="7.6999998090000004"/>
    <n v="0"/>
    <n v="5.7600002290000001"/>
    <n v="0.17000000200000001"/>
    <n v="1.730000019"/>
    <n v="0"/>
    <n v="66"/>
    <n v="4"/>
    <n v="110"/>
    <n v="1260"/>
    <x v="620"/>
    <n v="1440"/>
    <n v="7.7958892467348384E-4"/>
    <n v="6.8590277777777784"/>
  </r>
  <r>
    <n v="8583815059"/>
    <d v="2016-10-05T00:00:00"/>
    <x v="0"/>
    <x v="822"/>
    <n v="6.4299998279999997"/>
    <n v="6.4299998279999997"/>
    <n v="0"/>
    <n v="0.689999998"/>
    <n v="2.0099999899999998"/>
    <n v="3.7200000289999999"/>
    <n v="0"/>
    <n v="9"/>
    <n v="43"/>
    <n v="162"/>
    <n v="1226"/>
    <x v="381"/>
    <n v="1440"/>
    <n v="7.8033978495145628E-4"/>
    <n v="5.7222222222222223"/>
  </r>
  <r>
    <n v="8583815059"/>
    <d v="2016-11-05T00:00:00"/>
    <x v="3"/>
    <x v="823"/>
    <n v="6.7899999619999996"/>
    <n v="6.7899999619999996"/>
    <n v="0"/>
    <n v="0.37000000500000002"/>
    <n v="3.2400000100000002"/>
    <n v="3.170000076"/>
    <n v="0"/>
    <n v="5"/>
    <n v="71"/>
    <n v="177"/>
    <n v="1106"/>
    <x v="719"/>
    <n v="1359"/>
    <n v="7.8037006803815645E-4"/>
    <n v="6.4025018395879325"/>
  </r>
  <r>
    <n v="8583815059"/>
    <d v="2016-12-05T00:00:00"/>
    <x v="5"/>
    <x v="65"/>
    <n v="0"/>
    <n v="0"/>
    <n v="0"/>
    <n v="0"/>
    <n v="0"/>
    <n v="0"/>
    <n v="0"/>
    <n v="0"/>
    <n v="0"/>
    <n v="0"/>
    <n v="1440"/>
    <x v="419"/>
    <n v="1440"/>
    <n v="0"/>
    <n v="0"/>
  </r>
  <r>
    <n v="8792009665"/>
    <d v="2016-12-04T00:00:00"/>
    <x v="4"/>
    <x v="824"/>
    <n v="1.6399999860000001"/>
    <n v="1.6399999860000001"/>
    <n v="0"/>
    <n v="0"/>
    <n v="0"/>
    <n v="1.6399999860000001"/>
    <n v="0"/>
    <n v="0"/>
    <n v="0"/>
    <n v="116"/>
    <n v="831"/>
    <x v="173"/>
    <n v="947"/>
    <n v="6.396255795631826E-4"/>
    <n v="2.7074973600844774"/>
  </r>
  <r>
    <n v="8792009665"/>
    <d v="2016-01-05T00:00:00"/>
    <x v="6"/>
    <x v="825"/>
    <n v="1.039999962"/>
    <n v="1.039999962"/>
    <n v="0"/>
    <n v="0"/>
    <n v="0"/>
    <n v="1.039999962"/>
    <n v="0"/>
    <n v="0"/>
    <n v="0"/>
    <n v="79"/>
    <n v="834"/>
    <x v="557"/>
    <n v="913"/>
    <n v="6.4237181099444096E-4"/>
    <n v="1.7732749178532312"/>
  </r>
  <r>
    <n v="8792009665"/>
    <d v="2016-02-05T00:00:00"/>
    <x v="2"/>
    <x v="826"/>
    <n v="1.1699999569999999"/>
    <n v="1.1699999569999999"/>
    <n v="0"/>
    <n v="0"/>
    <n v="0"/>
    <n v="1.1699999569999999"/>
    <n v="0"/>
    <n v="0"/>
    <n v="0"/>
    <n v="101"/>
    <n v="916"/>
    <x v="552"/>
    <n v="1017"/>
    <n v="6.3899506116876022E-4"/>
    <n v="1.80039331366765"/>
  </r>
  <r>
    <n v="8792009665"/>
    <d v="2016-03-05T00:00:00"/>
    <x v="3"/>
    <x v="827"/>
    <n v="1.5499999520000001"/>
    <n v="1.5499999520000001"/>
    <n v="0"/>
    <n v="0"/>
    <n v="0"/>
    <n v="1.5499999520000001"/>
    <n v="0"/>
    <n v="0"/>
    <n v="0"/>
    <n v="156"/>
    <n v="739"/>
    <x v="720"/>
    <n v="895"/>
    <n v="6.4023128954977283E-4"/>
    <n v="2.7050279329608942"/>
  </r>
  <r>
    <n v="8792009665"/>
    <d v="2016-04-05T00:00:00"/>
    <x v="6"/>
    <x v="828"/>
    <n v="1.460000038"/>
    <n v="1.460000038"/>
    <n v="0"/>
    <n v="0"/>
    <n v="0"/>
    <n v="1.460000038"/>
    <n v="0"/>
    <n v="0"/>
    <n v="0"/>
    <n v="129"/>
    <n v="848"/>
    <x v="337"/>
    <n v="977"/>
    <n v="6.395094340779676E-4"/>
    <n v="2.3367451381780961"/>
  </r>
  <r>
    <n v="8792009665"/>
    <d v="2016-05-05T00:00:00"/>
    <x v="1"/>
    <x v="65"/>
    <n v="0"/>
    <n v="0"/>
    <n v="0"/>
    <n v="0"/>
    <n v="0"/>
    <n v="0"/>
    <n v="0"/>
    <n v="0"/>
    <n v="0"/>
    <n v="0"/>
    <n v="1440"/>
    <x v="451"/>
    <n v="1440"/>
    <n v="0"/>
    <n v="0"/>
  </r>
  <r>
    <n v="8792009665"/>
    <d v="2016-06-05T00:00:00"/>
    <x v="4"/>
    <x v="65"/>
    <n v="0"/>
    <n v="0"/>
    <n v="0"/>
    <n v="0"/>
    <n v="0"/>
    <n v="0"/>
    <n v="0"/>
    <n v="0"/>
    <n v="0"/>
    <n v="0"/>
    <n v="1440"/>
    <x v="451"/>
    <n v="1440"/>
    <n v="0"/>
    <n v="0"/>
  </r>
  <r>
    <n v="8792009665"/>
    <d v="2016-07-05T00:00:00"/>
    <x v="6"/>
    <x v="65"/>
    <n v="0"/>
    <n v="0"/>
    <n v="0"/>
    <n v="0"/>
    <n v="0"/>
    <n v="0"/>
    <n v="0"/>
    <n v="0"/>
    <n v="0"/>
    <n v="0"/>
    <n v="1440"/>
    <x v="451"/>
    <n v="1440"/>
    <n v="0"/>
    <n v="0"/>
  </r>
  <r>
    <n v="8792009665"/>
    <d v="2016-08-05T00:00:00"/>
    <x v="2"/>
    <x v="65"/>
    <n v="0"/>
    <n v="0"/>
    <n v="0"/>
    <n v="0"/>
    <n v="0"/>
    <n v="0"/>
    <n v="0"/>
    <n v="0"/>
    <n v="0"/>
    <n v="0"/>
    <n v="1440"/>
    <x v="451"/>
    <n v="1440"/>
    <n v="0"/>
    <n v="0"/>
  </r>
  <r>
    <n v="8792009665"/>
    <d v="2016-09-05T00:00:00"/>
    <x v="5"/>
    <x v="65"/>
    <n v="0"/>
    <n v="0"/>
    <n v="0"/>
    <n v="0"/>
    <n v="0"/>
    <n v="0"/>
    <n v="0"/>
    <n v="0"/>
    <n v="0"/>
    <n v="0"/>
    <n v="1440"/>
    <x v="451"/>
    <n v="1440"/>
    <n v="0"/>
    <n v="0"/>
  </r>
  <r>
    <n v="8792009665"/>
    <d v="2016-10-05T00:00:00"/>
    <x v="0"/>
    <x v="65"/>
    <n v="0"/>
    <n v="0"/>
    <n v="0"/>
    <n v="0"/>
    <n v="0"/>
    <n v="0"/>
    <n v="0"/>
    <n v="0"/>
    <n v="0"/>
    <n v="0"/>
    <n v="48"/>
    <x v="721"/>
    <n v="48"/>
    <n v="0"/>
    <n v="0"/>
  </r>
  <r>
    <n v="8877689391"/>
    <d v="2016-12-04T00:00:00"/>
    <x v="4"/>
    <x v="829"/>
    <n v="20.399999619999999"/>
    <n v="20.399999619999999"/>
    <n v="0"/>
    <n v="12.22000027"/>
    <n v="0.34000000400000002"/>
    <n v="7.8200001720000003"/>
    <n v="0"/>
    <n v="85"/>
    <n v="7"/>
    <n v="312"/>
    <n v="1036"/>
    <x v="722"/>
    <n v="1440"/>
    <n v="8.7984126714396615E-4"/>
    <n v="16.101388888888891"/>
  </r>
  <r>
    <n v="8877689391"/>
    <d v="2016-01-05T00:00:00"/>
    <x v="6"/>
    <x v="830"/>
    <n v="8.3199996949999999"/>
    <n v="8.3199996949999999"/>
    <n v="0"/>
    <n v="3.130000114"/>
    <n v="0.56999999300000004"/>
    <n v="4.5700001720000003"/>
    <n v="0"/>
    <n v="36"/>
    <n v="12"/>
    <n v="166"/>
    <n v="1226"/>
    <x v="723"/>
    <n v="1440"/>
    <n v="7.6120765736505027E-4"/>
    <n v="7.5902777777777786"/>
  </r>
  <r>
    <n v="8877689391"/>
    <d v="2016-02-05T00:00:00"/>
    <x v="2"/>
    <x v="831"/>
    <n v="3.6400001049999999"/>
    <n v="3.6400001049999999"/>
    <n v="0"/>
    <n v="0"/>
    <n v="0"/>
    <n v="3.5599999430000002"/>
    <n v="0"/>
    <n v="0"/>
    <n v="0"/>
    <n v="105"/>
    <n v="1335"/>
    <x v="724"/>
    <n v="1440"/>
    <n v="7.5991651461377869E-4"/>
    <n v="3.3263888888888888"/>
  </r>
  <r>
    <n v="8877689391"/>
    <d v="2016-03-05T00:00:00"/>
    <x v="3"/>
    <x v="832"/>
    <n v="8.2100000380000004"/>
    <n v="8.2100000380000004"/>
    <n v="0"/>
    <n v="1.3899999860000001"/>
    <n v="0.10000000100000001"/>
    <n v="6.670000076"/>
    <n v="0.01"/>
    <n v="19"/>
    <n v="3"/>
    <n v="229"/>
    <n v="1189"/>
    <x v="725"/>
    <n v="1440"/>
    <n v="7.589203215012017E-4"/>
    <n v="7.5125000000000002"/>
  </r>
  <r>
    <n v="8877689391"/>
    <d v="2016-04-05T00:00:00"/>
    <x v="6"/>
    <x v="833"/>
    <n v="16.299999239999998"/>
    <n v="16.299999239999998"/>
    <n v="0"/>
    <n v="10.420000079999999"/>
    <n v="0.310000002"/>
    <n v="5.5300002099999999"/>
    <n v="0"/>
    <n v="66"/>
    <n v="8"/>
    <n v="212"/>
    <n v="1154"/>
    <x v="726"/>
    <n v="1440"/>
    <n v="8.9594894959599833E-4"/>
    <n v="12.634027777777778"/>
  </r>
  <r>
    <n v="8877689391"/>
    <d v="2016-05-05T00:00:00"/>
    <x v="1"/>
    <x v="834"/>
    <n v="10.670000079999999"/>
    <n v="10.670000079999999"/>
    <n v="0"/>
    <n v="5.4600000380000004"/>
    <n v="0.81999999300000004"/>
    <n v="4.3699998860000004"/>
    <n v="0"/>
    <n v="67"/>
    <n v="15"/>
    <n v="188"/>
    <n v="1170"/>
    <x v="727"/>
    <n v="1440"/>
    <n v="7.5916044681607962E-4"/>
    <n v="9.7604166666666679"/>
  </r>
  <r>
    <n v="8877689391"/>
    <d v="2016-06-05T00:00:00"/>
    <x v="4"/>
    <x v="835"/>
    <n v="19.340000150000002"/>
    <n v="19.340000150000002"/>
    <n v="0"/>
    <n v="12.789999959999999"/>
    <n v="0.28999999199999998"/>
    <n v="6.1599998469999999"/>
    <n v="0"/>
    <n v="96"/>
    <n v="17"/>
    <n v="232"/>
    <n v="1095"/>
    <x v="728"/>
    <n v="1440"/>
    <n v="8.9013670318037474E-4"/>
    <n v="15.088194444444444"/>
  </r>
  <r>
    <n v="8877689391"/>
    <d v="2016-07-05T00:00:00"/>
    <x v="6"/>
    <x v="836"/>
    <n v="8.1300001139999996"/>
    <n v="8.1300001139999996"/>
    <n v="0"/>
    <n v="7.9999998000000003E-2"/>
    <n v="0.959999979"/>
    <n v="6.9899997709999999"/>
    <n v="0"/>
    <n v="105"/>
    <n v="28"/>
    <n v="271"/>
    <n v="1036"/>
    <x v="729"/>
    <n v="1440"/>
    <n v="6.5926046983457668E-4"/>
    <n v="8.5638888888888882"/>
  </r>
  <r>
    <n v="8877689391"/>
    <d v="2016-08-05T00:00:00"/>
    <x v="2"/>
    <x v="837"/>
    <n v="8.1099996569999995"/>
    <n v="8.1099996569999995"/>
    <n v="0"/>
    <n v="1.0800000430000001"/>
    <n v="0.20000000300000001"/>
    <n v="6.8000001909999996"/>
    <n v="0"/>
    <n v="17"/>
    <n v="4"/>
    <n v="245"/>
    <n v="1174"/>
    <x v="730"/>
    <n v="1440"/>
    <n v="7.5893689472206617E-4"/>
    <n v="7.4208333333333334"/>
  </r>
  <r>
    <n v="8877689391"/>
    <d v="2016-09-05T00:00:00"/>
    <x v="5"/>
    <x v="838"/>
    <n v="18.25"/>
    <n v="18.25"/>
    <n v="0"/>
    <n v="11.100000380000001"/>
    <n v="0.80000001200000004"/>
    <n v="6.2399997709999999"/>
    <n v="5.0000001000000002E-2"/>
    <n v="73"/>
    <n v="19"/>
    <n v="217"/>
    <n v="1131"/>
    <x v="731"/>
    <n v="1440"/>
    <n v="9.0230396519331549E-4"/>
    <n v="14.045833333333334"/>
  </r>
  <r>
    <n v="8877689391"/>
    <d v="2016-10-05T00:00:00"/>
    <x v="0"/>
    <x v="839"/>
    <n v="8.1499996190000008"/>
    <n v="8.1499996190000008"/>
    <n v="0"/>
    <n v="1.3500000240000001"/>
    <n v="0.46000000800000002"/>
    <n v="6.2800002099999999"/>
    <n v="0"/>
    <n v="18"/>
    <n v="11"/>
    <n v="224"/>
    <n v="1187"/>
    <x v="363"/>
    <n v="1440"/>
    <n v="7.5934031668685367E-4"/>
    <n v="7.4534722222222234"/>
  </r>
  <r>
    <n v="8877689391"/>
    <d v="2016-11-05T00:00:00"/>
    <x v="3"/>
    <x v="840"/>
    <n v="19.559999470000001"/>
    <n v="19.559999470000001"/>
    <n v="0"/>
    <n v="13.22000027"/>
    <n v="0.40999999599999998"/>
    <n v="5.8899998660000001"/>
    <n v="0"/>
    <n v="88"/>
    <n v="12"/>
    <n v="213"/>
    <n v="1127"/>
    <x v="732"/>
    <n v="1440"/>
    <n v="9.1316524136321204E-4"/>
    <n v="14.875"/>
  </r>
  <r>
    <n v="8877689391"/>
    <d v="2016-12-05T00:00:00"/>
    <x v="5"/>
    <x v="841"/>
    <n v="6.1199998860000004"/>
    <n v="6.1199998860000004"/>
    <n v="0"/>
    <n v="1.8200000519999999"/>
    <n v="3.9999999000000001E-2"/>
    <n v="4.25"/>
    <n v="0"/>
    <n v="23"/>
    <n v="1"/>
    <n v="137"/>
    <n v="770"/>
    <x v="733"/>
    <n v="931"/>
    <n v="7.5892855729166678E-4"/>
    <n v="8.661654135338345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40">
  <r>
    <x v="0"/>
    <x v="0"/>
    <n v="10735"/>
    <n v="1797"/>
  </r>
  <r>
    <x v="1"/>
    <x v="1"/>
    <n v="10460"/>
    <n v="1776"/>
  </r>
  <r>
    <x v="2"/>
    <x v="2"/>
    <n v="9762"/>
    <n v="1745"/>
  </r>
  <r>
    <x v="3"/>
    <x v="3"/>
    <n v="12669"/>
    <n v="1863"/>
  </r>
  <r>
    <x v="4"/>
    <x v="4"/>
    <n v="9705"/>
    <n v="1728"/>
  </r>
  <r>
    <x v="5"/>
    <x v="1"/>
    <n v="13019"/>
    <n v="1921"/>
  </r>
  <r>
    <x v="6"/>
    <x v="5"/>
    <n v="15506"/>
    <n v="2035"/>
  </r>
  <r>
    <x v="0"/>
    <x v="6"/>
    <n v="10544"/>
    <n v="1786"/>
  </r>
  <r>
    <x v="1"/>
    <x v="7"/>
    <n v="9819"/>
    <n v="1775"/>
  </r>
  <r>
    <x v="2"/>
    <x v="1"/>
    <n v="12764"/>
    <n v="1827"/>
  </r>
  <r>
    <x v="3"/>
    <x v="8"/>
    <n v="14371"/>
    <n v="1949"/>
  </r>
  <r>
    <x v="4"/>
    <x v="9"/>
    <n v="10039"/>
    <n v="1788"/>
  </r>
  <r>
    <x v="5"/>
    <x v="10"/>
    <n v="15355"/>
    <n v="2013"/>
  </r>
  <r>
    <x v="6"/>
    <x v="11"/>
    <n v="13755"/>
    <n v="1970"/>
  </r>
  <r>
    <x v="0"/>
    <x v="1"/>
    <n v="18134"/>
    <n v="2159"/>
  </r>
  <r>
    <x v="1"/>
    <x v="12"/>
    <n v="13154"/>
    <n v="1898"/>
  </r>
  <r>
    <x v="2"/>
    <x v="13"/>
    <n v="11181"/>
    <n v="1837"/>
  </r>
  <r>
    <x v="3"/>
    <x v="14"/>
    <n v="14673"/>
    <n v="1947"/>
  </r>
  <r>
    <x v="0"/>
    <x v="1"/>
    <n v="7007"/>
    <n v="1411"/>
  </r>
  <r>
    <x v="1"/>
    <x v="1"/>
    <n v="9107"/>
    <n v="1572"/>
  </r>
  <r>
    <x v="2"/>
    <x v="1"/>
    <n v="1510"/>
    <n v="1344"/>
  </r>
  <r>
    <x v="3"/>
    <x v="1"/>
    <n v="5370"/>
    <n v="1463"/>
  </r>
  <r>
    <x v="4"/>
    <x v="1"/>
    <n v="6175"/>
    <n v="1554"/>
  </r>
  <r>
    <x v="5"/>
    <x v="1"/>
    <n v="10536"/>
    <n v="1604"/>
  </r>
  <r>
    <x v="6"/>
    <x v="1"/>
    <n v="2916"/>
    <n v="1435"/>
  </r>
  <r>
    <x v="0"/>
    <x v="1"/>
    <n v="4974"/>
    <n v="1446"/>
  </r>
  <r>
    <x v="1"/>
    <x v="1"/>
    <n v="6349"/>
    <n v="1467"/>
  </r>
  <r>
    <x v="2"/>
    <x v="1"/>
    <n v="4026"/>
    <n v="1470"/>
  </r>
  <r>
    <x v="3"/>
    <x v="1"/>
    <n v="8538"/>
    <n v="1562"/>
  </r>
  <r>
    <x v="4"/>
    <x v="1"/>
    <n v="6076"/>
    <n v="1617"/>
  </r>
  <r>
    <x v="5"/>
    <x v="1"/>
    <n v="6497"/>
    <n v="1492"/>
  </r>
  <r>
    <x v="6"/>
    <x v="1"/>
    <n v="2826"/>
    <n v="1402"/>
  </r>
  <r>
    <x v="0"/>
    <x v="1"/>
    <n v="8367"/>
    <n v="1670"/>
  </r>
  <r>
    <x v="1"/>
    <x v="1"/>
    <n v="2759"/>
    <n v="1401"/>
  </r>
  <r>
    <x v="2"/>
    <x v="1"/>
    <n v="2390"/>
    <n v="1404"/>
  </r>
  <r>
    <x v="3"/>
    <x v="1"/>
    <n v="6474"/>
    <n v="1655"/>
  </r>
  <r>
    <x v="0"/>
    <x v="1"/>
    <n v="8001"/>
    <n v="2902"/>
  </r>
  <r>
    <x v="1"/>
    <x v="1"/>
    <n v="11037"/>
    <n v="3226"/>
  </r>
  <r>
    <x v="2"/>
    <x v="1"/>
    <n v="5263"/>
    <n v="2750"/>
  </r>
  <r>
    <x v="3"/>
    <x v="1"/>
    <n v="15300"/>
    <n v="3493"/>
  </r>
  <r>
    <x v="4"/>
    <x v="1"/>
    <n v="8757"/>
    <n v="3011"/>
  </r>
  <r>
    <x v="5"/>
    <x v="1"/>
    <n v="7132"/>
    <n v="2806"/>
  </r>
  <r>
    <x v="6"/>
    <x v="1"/>
    <n v="11256"/>
    <n v="3300"/>
  </r>
  <r>
    <x v="0"/>
    <x v="1"/>
    <n v="2436"/>
    <n v="2430"/>
  </r>
  <r>
    <x v="1"/>
    <x v="1"/>
    <n v="1223"/>
    <n v="2140"/>
  </r>
  <r>
    <x v="2"/>
    <x v="1"/>
    <n v="3673"/>
    <n v="2344"/>
  </r>
  <r>
    <x v="3"/>
    <x v="1"/>
    <n v="6637"/>
    <n v="2677"/>
  </r>
  <r>
    <x v="4"/>
    <x v="1"/>
    <n v="3321"/>
    <n v="2413"/>
  </r>
  <r>
    <x v="5"/>
    <x v="1"/>
    <n v="3580"/>
    <n v="2497"/>
  </r>
  <r>
    <x v="6"/>
    <x v="1"/>
    <n v="9919"/>
    <n v="3123"/>
  </r>
  <r>
    <x v="0"/>
    <x v="1"/>
    <n v="3032"/>
    <n v="2489"/>
  </r>
  <r>
    <x v="1"/>
    <x v="1"/>
    <n v="9405"/>
    <n v="3108"/>
  </r>
  <r>
    <x v="2"/>
    <x v="15"/>
    <n v="3176"/>
    <n v="2498"/>
  </r>
  <r>
    <x v="3"/>
    <x v="16"/>
    <n v="18213"/>
    <n v="3846"/>
  </r>
  <r>
    <x v="0"/>
    <x v="1"/>
    <n v="4929"/>
    <n v="1860"/>
  </r>
  <r>
    <x v="1"/>
    <x v="17"/>
    <n v="7937"/>
    <n v="2130"/>
  </r>
  <r>
    <x v="2"/>
    <x v="18"/>
    <n v="3844"/>
    <n v="1725"/>
  </r>
  <r>
    <x v="3"/>
    <x v="1"/>
    <n v="3414"/>
    <n v="1657"/>
  </r>
  <r>
    <x v="4"/>
    <x v="1"/>
    <n v="4525"/>
    <n v="1793"/>
  </r>
  <r>
    <x v="5"/>
    <x v="1"/>
    <n v="4597"/>
    <n v="1814"/>
  </r>
  <r>
    <x v="6"/>
    <x v="1"/>
    <n v="197"/>
    <n v="1366"/>
  </r>
  <r>
    <x v="0"/>
    <x v="1"/>
    <n v="8"/>
    <n v="1349"/>
  </r>
  <r>
    <x v="1"/>
    <x v="1"/>
    <n v="8054"/>
    <n v="2062"/>
  </r>
  <r>
    <x v="2"/>
    <x v="1"/>
    <n v="5372"/>
    <n v="1827"/>
  </r>
  <r>
    <x v="3"/>
    <x v="1"/>
    <n v="3570"/>
    <n v="1645"/>
  </r>
  <r>
    <x v="4"/>
    <x v="1"/>
    <n v="0"/>
    <n v="1347"/>
  </r>
  <r>
    <x v="5"/>
    <x v="1"/>
    <n v="0"/>
    <n v="1347"/>
  </r>
  <r>
    <x v="6"/>
    <x v="1"/>
    <n v="0"/>
    <n v="1347"/>
  </r>
  <r>
    <x v="0"/>
    <x v="1"/>
    <n v="4"/>
    <n v="1348"/>
  </r>
  <r>
    <x v="1"/>
    <x v="1"/>
    <n v="6907"/>
    <n v="1992"/>
  </r>
  <r>
    <x v="2"/>
    <x v="19"/>
    <n v="4920"/>
    <n v="1856"/>
  </r>
  <r>
    <x v="3"/>
    <x v="20"/>
    <n v="4014"/>
    <n v="1763"/>
  </r>
  <r>
    <x v="0"/>
    <x v="21"/>
    <n v="356"/>
    <n v="2151"/>
  </r>
  <r>
    <x v="1"/>
    <x v="22"/>
    <n v="2163"/>
    <n v="2383"/>
  </r>
  <r>
    <x v="2"/>
    <x v="23"/>
    <n v="980"/>
    <n v="2221"/>
  </r>
  <r>
    <x v="3"/>
    <x v="1"/>
    <n v="0"/>
    <n v="2064"/>
  </r>
  <r>
    <x v="4"/>
    <x v="1"/>
    <n v="0"/>
    <n v="2063"/>
  </r>
  <r>
    <x v="5"/>
    <x v="1"/>
    <n v="244"/>
    <n v="2111"/>
  </r>
  <r>
    <x v="6"/>
    <x v="1"/>
    <n v="0"/>
    <n v="2063"/>
  </r>
  <r>
    <x v="0"/>
    <x v="1"/>
    <n v="0"/>
    <n v="2063"/>
  </r>
  <r>
    <x v="1"/>
    <x v="1"/>
    <n v="0"/>
    <n v="2064"/>
  </r>
  <r>
    <x v="2"/>
    <x v="1"/>
    <n v="149"/>
    <n v="2093"/>
  </r>
  <r>
    <x v="3"/>
    <x v="1"/>
    <n v="2945"/>
    <n v="2499"/>
  </r>
  <r>
    <x v="4"/>
    <x v="1"/>
    <n v="2090"/>
    <n v="2324"/>
  </r>
  <r>
    <x v="5"/>
    <x v="24"/>
    <n v="152"/>
    <n v="2100"/>
  </r>
  <r>
    <x v="6"/>
    <x v="25"/>
    <n v="3761"/>
    <n v="2638"/>
  </r>
  <r>
    <x v="0"/>
    <x v="1"/>
    <n v="0"/>
    <n v="2063"/>
  </r>
  <r>
    <x v="1"/>
    <x v="26"/>
    <n v="1675"/>
    <n v="2351"/>
  </r>
  <r>
    <x v="2"/>
    <x v="1"/>
    <n v="0"/>
    <n v="2063"/>
  </r>
  <r>
    <x v="3"/>
    <x v="1"/>
    <n v="0"/>
    <n v="2064"/>
  </r>
  <r>
    <x v="0"/>
    <x v="1"/>
    <n v="12024"/>
    <n v="2601"/>
  </r>
  <r>
    <x v="1"/>
    <x v="1"/>
    <n v="10690"/>
    <n v="2312"/>
  </r>
  <r>
    <x v="2"/>
    <x v="1"/>
    <n v="11034"/>
    <n v="2525"/>
  </r>
  <r>
    <x v="3"/>
    <x v="1"/>
    <n v="10100"/>
    <n v="2177"/>
  </r>
  <r>
    <x v="4"/>
    <x v="1"/>
    <n v="15112"/>
    <n v="2782"/>
  </r>
  <r>
    <x v="5"/>
    <x v="1"/>
    <n v="14131"/>
    <n v="2770"/>
  </r>
  <r>
    <x v="6"/>
    <x v="1"/>
    <n v="11548"/>
    <n v="2489"/>
  </r>
  <r>
    <x v="0"/>
    <x v="1"/>
    <n v="15112"/>
    <n v="2897"/>
  </r>
  <r>
    <x v="1"/>
    <x v="1"/>
    <n v="12453"/>
    <n v="3158"/>
  </r>
  <r>
    <x v="2"/>
    <x v="1"/>
    <n v="12954"/>
    <n v="2638"/>
  </r>
  <r>
    <x v="3"/>
    <x v="1"/>
    <n v="6001"/>
    <n v="2069"/>
  </r>
  <r>
    <x v="4"/>
    <x v="1"/>
    <n v="13481"/>
    <n v="2529"/>
  </r>
  <r>
    <x v="5"/>
    <x v="1"/>
    <n v="11369"/>
    <n v="2470"/>
  </r>
  <r>
    <x v="6"/>
    <x v="1"/>
    <n v="10119"/>
    <n v="2793"/>
  </r>
  <r>
    <x v="0"/>
    <x v="1"/>
    <n v="10159"/>
    <n v="2463"/>
  </r>
  <r>
    <x v="1"/>
    <x v="1"/>
    <n v="10140"/>
    <n v="2296"/>
  </r>
  <r>
    <x v="2"/>
    <x v="1"/>
    <n v="10245"/>
    <n v="2611"/>
  </r>
  <r>
    <x v="3"/>
    <x v="1"/>
    <n v="18387"/>
    <n v="2732"/>
  </r>
  <r>
    <x v="0"/>
    <x v="27"/>
    <n v="4993"/>
    <n v="1521"/>
  </r>
  <r>
    <x v="1"/>
    <x v="28"/>
    <n v="3335"/>
    <n v="1431"/>
  </r>
  <r>
    <x v="2"/>
    <x v="29"/>
    <n v="3821"/>
    <n v="1444"/>
  </r>
  <r>
    <x v="3"/>
    <x v="30"/>
    <n v="2547"/>
    <n v="1373"/>
  </r>
  <r>
    <x v="4"/>
    <x v="31"/>
    <n v="838"/>
    <n v="1214"/>
  </r>
  <r>
    <x v="5"/>
    <x v="32"/>
    <n v="3325"/>
    <n v="1419"/>
  </r>
  <r>
    <x v="6"/>
    <x v="33"/>
    <n v="2424"/>
    <n v="1356"/>
  </r>
  <r>
    <x v="0"/>
    <x v="34"/>
    <n v="7222"/>
    <n v="1667"/>
  </r>
  <r>
    <x v="1"/>
    <x v="35"/>
    <n v="2467"/>
    <n v="1370"/>
  </r>
  <r>
    <x v="2"/>
    <x v="36"/>
    <n v="2915"/>
    <n v="1399"/>
  </r>
  <r>
    <x v="3"/>
    <x v="37"/>
    <n v="12357"/>
    <n v="1916"/>
  </r>
  <r>
    <x v="4"/>
    <x v="38"/>
    <n v="3490"/>
    <n v="1401"/>
  </r>
  <r>
    <x v="5"/>
    <x v="39"/>
    <n v="6017"/>
    <n v="1576"/>
  </r>
  <r>
    <x v="6"/>
    <x v="40"/>
    <n v="5933"/>
    <n v="1595"/>
  </r>
  <r>
    <x v="0"/>
    <x v="41"/>
    <n v="6088"/>
    <n v="1593"/>
  </r>
  <r>
    <x v="1"/>
    <x v="42"/>
    <n v="6375"/>
    <n v="1649"/>
  </r>
  <r>
    <x v="2"/>
    <x v="43"/>
    <n v="7604"/>
    <n v="1692"/>
  </r>
  <r>
    <x v="3"/>
    <x v="44"/>
    <n v="4729"/>
    <n v="1506"/>
  </r>
  <r>
    <x v="0"/>
    <x v="1"/>
    <n v="7275"/>
    <n v="2003"/>
  </r>
  <r>
    <x v="1"/>
    <x v="1"/>
    <n v="3973"/>
    <n v="1696"/>
  </r>
  <r>
    <x v="2"/>
    <x v="1"/>
    <n v="5205"/>
    <n v="1801"/>
  </r>
  <r>
    <x v="3"/>
    <x v="1"/>
    <n v="5057"/>
    <n v="1724"/>
  </r>
  <r>
    <x v="4"/>
    <x v="1"/>
    <n v="6198"/>
    <n v="1852"/>
  </r>
  <r>
    <x v="5"/>
    <x v="1"/>
    <n v="6559"/>
    <n v="1905"/>
  </r>
  <r>
    <x v="6"/>
    <x v="1"/>
    <n v="5997"/>
    <n v="1811"/>
  </r>
  <r>
    <x v="0"/>
    <x v="1"/>
    <n v="7192"/>
    <n v="1922"/>
  </r>
  <r>
    <x v="1"/>
    <x v="1"/>
    <n v="3404"/>
    <n v="1610"/>
  </r>
  <r>
    <x v="2"/>
    <x v="1"/>
    <n v="5583"/>
    <n v="1851"/>
  </r>
  <r>
    <x v="3"/>
    <x v="45"/>
    <n v="5079"/>
    <n v="1804"/>
  </r>
  <r>
    <x v="4"/>
    <x v="1"/>
    <n v="4165"/>
    <n v="1725"/>
  </r>
  <r>
    <x v="5"/>
    <x v="1"/>
    <n v="3588"/>
    <n v="1654"/>
  </r>
  <r>
    <x v="6"/>
    <x v="1"/>
    <n v="3409"/>
    <n v="1632"/>
  </r>
  <r>
    <x v="0"/>
    <x v="1"/>
    <n v="1715"/>
    <n v="1481"/>
  </r>
  <r>
    <x v="1"/>
    <x v="1"/>
    <n v="1532"/>
    <n v="1473"/>
  </r>
  <r>
    <x v="2"/>
    <x v="1"/>
    <n v="924"/>
    <n v="1410"/>
  </r>
  <r>
    <x v="3"/>
    <x v="1"/>
    <n v="4571"/>
    <n v="1779"/>
  </r>
  <r>
    <x v="0"/>
    <x v="46"/>
    <n v="10352"/>
    <n v="2038"/>
  </r>
  <r>
    <x v="1"/>
    <x v="47"/>
    <n v="10129"/>
    <n v="2010"/>
  </r>
  <r>
    <x v="2"/>
    <x v="48"/>
    <n v="10465"/>
    <n v="2133"/>
  </r>
  <r>
    <x v="3"/>
    <x v="49"/>
    <n v="22244"/>
    <n v="2670"/>
  </r>
  <r>
    <x v="4"/>
    <x v="50"/>
    <n v="5472"/>
    <n v="1882"/>
  </r>
  <r>
    <x v="5"/>
    <x v="51"/>
    <n v="8247"/>
    <n v="1944"/>
  </r>
  <r>
    <x v="6"/>
    <x v="52"/>
    <n v="6711"/>
    <n v="2346"/>
  </r>
  <r>
    <x v="0"/>
    <x v="53"/>
    <n v="10999"/>
    <n v="2198"/>
  </r>
  <r>
    <x v="1"/>
    <x v="21"/>
    <n v="10080"/>
    <n v="2048"/>
  </r>
  <r>
    <x v="2"/>
    <x v="54"/>
    <n v="7804"/>
    <n v="1946"/>
  </r>
  <r>
    <x v="3"/>
    <x v="21"/>
    <n v="16901"/>
    <n v="2629"/>
  </r>
  <r>
    <x v="4"/>
    <x v="55"/>
    <n v="9471"/>
    <n v="2187"/>
  </r>
  <r>
    <x v="5"/>
    <x v="56"/>
    <n v="9482"/>
    <n v="2095"/>
  </r>
  <r>
    <x v="6"/>
    <x v="57"/>
    <n v="5980"/>
    <n v="1861"/>
  </r>
  <r>
    <x v="0"/>
    <x v="58"/>
    <n v="11423"/>
    <n v="2194"/>
  </r>
  <r>
    <x v="1"/>
    <x v="59"/>
    <n v="5439"/>
    <n v="1854"/>
  </r>
  <r>
    <x v="2"/>
    <x v="60"/>
    <n v="42"/>
    <n v="403"/>
  </r>
  <r>
    <x v="0"/>
    <x v="1"/>
    <n v="7618"/>
    <n v="2004"/>
  </r>
  <r>
    <x v="1"/>
    <x v="1"/>
    <n v="7910"/>
    <n v="1893"/>
  </r>
  <r>
    <x v="2"/>
    <x v="1"/>
    <n v="8482"/>
    <n v="2063"/>
  </r>
  <r>
    <x v="3"/>
    <x v="1"/>
    <n v="9685"/>
    <n v="2148"/>
  </r>
  <r>
    <x v="4"/>
    <x v="1"/>
    <n v="2524"/>
    <n v="1529"/>
  </r>
  <r>
    <x v="5"/>
    <x v="1"/>
    <n v="7762"/>
    <n v="1890"/>
  </r>
  <r>
    <x v="6"/>
    <x v="1"/>
    <n v="7948"/>
    <n v="1956"/>
  </r>
  <r>
    <x v="0"/>
    <x v="1"/>
    <n v="9202"/>
    <n v="2094"/>
  </r>
  <r>
    <x v="1"/>
    <x v="1"/>
    <n v="8859"/>
    <n v="1970"/>
  </r>
  <r>
    <x v="2"/>
    <x v="1"/>
    <n v="7286"/>
    <n v="2241"/>
  </r>
  <r>
    <x v="3"/>
    <x v="1"/>
    <n v="9317"/>
    <n v="2021"/>
  </r>
  <r>
    <x v="4"/>
    <x v="1"/>
    <n v="6873"/>
    <n v="1898"/>
  </r>
  <r>
    <x v="5"/>
    <x v="1"/>
    <n v="7373"/>
    <n v="1907"/>
  </r>
  <r>
    <x v="6"/>
    <x v="1"/>
    <n v="8242"/>
    <n v="1882"/>
  </r>
  <r>
    <x v="0"/>
    <x v="1"/>
    <n v="3516"/>
    <n v="1966"/>
  </r>
  <r>
    <x v="1"/>
    <x v="1"/>
    <n v="7913"/>
    <n v="1835"/>
  </r>
  <r>
    <x v="2"/>
    <x v="1"/>
    <n v="7365"/>
    <n v="1780"/>
  </r>
  <r>
    <x v="3"/>
    <x v="1"/>
    <n v="8452"/>
    <n v="1830"/>
  </r>
  <r>
    <x v="0"/>
    <x v="1"/>
    <n v="9715"/>
    <n v="2093"/>
  </r>
  <r>
    <x v="1"/>
    <x v="1"/>
    <n v="8844"/>
    <n v="2065"/>
  </r>
  <r>
    <x v="2"/>
    <x v="1"/>
    <n v="7451"/>
    <n v="1908"/>
  </r>
  <r>
    <x v="3"/>
    <x v="1"/>
    <n v="6905"/>
    <n v="1908"/>
  </r>
  <r>
    <x v="4"/>
    <x v="1"/>
    <n v="8199"/>
    <n v="1964"/>
  </r>
  <r>
    <x v="5"/>
    <x v="1"/>
    <n v="6798"/>
    <n v="2014"/>
  </r>
  <r>
    <x v="6"/>
    <x v="1"/>
    <n v="7711"/>
    <n v="1985"/>
  </r>
  <r>
    <x v="0"/>
    <x v="1"/>
    <n v="4880"/>
    <n v="1867"/>
  </r>
  <r>
    <x v="1"/>
    <x v="1"/>
    <n v="8857"/>
    <n v="2124"/>
  </r>
  <r>
    <x v="2"/>
    <x v="1"/>
    <n v="3843"/>
    <n v="1669"/>
  </r>
  <r>
    <x v="3"/>
    <x v="1"/>
    <n v="7396"/>
    <n v="1995"/>
  </r>
  <r>
    <x v="4"/>
    <x v="1"/>
    <n v="6731"/>
    <n v="1921"/>
  </r>
  <r>
    <x v="5"/>
    <x v="1"/>
    <n v="5995"/>
    <n v="2010"/>
  </r>
  <r>
    <x v="6"/>
    <x v="1"/>
    <n v="8283"/>
    <n v="2057"/>
  </r>
  <r>
    <x v="0"/>
    <x v="1"/>
    <n v="7904"/>
    <n v="2095"/>
  </r>
  <r>
    <x v="1"/>
    <x v="1"/>
    <n v="5512"/>
    <n v="1972"/>
  </r>
  <r>
    <x v="2"/>
    <x v="1"/>
    <n v="9135"/>
    <n v="2044"/>
  </r>
  <r>
    <x v="3"/>
    <x v="1"/>
    <n v="5250"/>
    <n v="1946"/>
  </r>
  <r>
    <x v="0"/>
    <x v="61"/>
    <n v="10035"/>
    <n v="1495"/>
  </r>
  <r>
    <x v="1"/>
    <x v="62"/>
    <n v="7641"/>
    <n v="1433"/>
  </r>
  <r>
    <x v="2"/>
    <x v="63"/>
    <n v="9010"/>
    <n v="1468"/>
  </r>
  <r>
    <x v="3"/>
    <x v="64"/>
    <n v="13459"/>
    <n v="1625"/>
  </r>
  <r>
    <x v="4"/>
    <x v="36"/>
    <n v="10415"/>
    <n v="1529"/>
  </r>
  <r>
    <x v="5"/>
    <x v="65"/>
    <n v="11663"/>
    <n v="1584"/>
  </r>
  <r>
    <x v="6"/>
    <x v="66"/>
    <n v="12414"/>
    <n v="1638"/>
  </r>
  <r>
    <x v="0"/>
    <x v="67"/>
    <n v="11658"/>
    <n v="1554"/>
  </r>
  <r>
    <x v="1"/>
    <x v="68"/>
    <n v="6093"/>
    <n v="1397"/>
  </r>
  <r>
    <x v="2"/>
    <x v="69"/>
    <n v="8911"/>
    <n v="1481"/>
  </r>
  <r>
    <x v="3"/>
    <x v="70"/>
    <n v="12058"/>
    <n v="1638"/>
  </r>
  <r>
    <x v="4"/>
    <x v="71"/>
    <n v="14112"/>
    <n v="1655"/>
  </r>
  <r>
    <x v="5"/>
    <x v="72"/>
    <n v="11177"/>
    <n v="1570"/>
  </r>
  <r>
    <x v="6"/>
    <x v="73"/>
    <n v="11388"/>
    <n v="1551"/>
  </r>
  <r>
    <x v="0"/>
    <x v="74"/>
    <n v="7193"/>
    <n v="1377"/>
  </r>
  <r>
    <x v="1"/>
    <x v="75"/>
    <n v="7114"/>
    <n v="1407"/>
  </r>
  <r>
    <x v="2"/>
    <x v="76"/>
    <n v="10645"/>
    <n v="1545"/>
  </r>
  <r>
    <x v="3"/>
    <x v="77"/>
    <n v="13238"/>
    <n v="1650"/>
  </r>
  <r>
    <x v="0"/>
    <x v="1"/>
    <n v="0"/>
    <n v="1981"/>
  </r>
  <r>
    <x v="1"/>
    <x v="1"/>
    <n v="108"/>
    <n v="2011"/>
  </r>
  <r>
    <x v="2"/>
    <x v="1"/>
    <n v="1882"/>
    <n v="2951"/>
  </r>
  <r>
    <x v="3"/>
    <x v="78"/>
    <n v="1982"/>
    <n v="3051"/>
  </r>
  <r>
    <x v="4"/>
    <x v="1"/>
    <n v="16"/>
    <n v="1990"/>
  </r>
  <r>
    <x v="5"/>
    <x v="1"/>
    <n v="62"/>
    <n v="1995"/>
  </r>
  <r>
    <x v="6"/>
    <x v="1"/>
    <n v="0"/>
    <n v="1980"/>
  </r>
  <r>
    <x v="0"/>
    <x v="1"/>
    <n v="0"/>
    <n v="1980"/>
  </r>
  <r>
    <x v="1"/>
    <x v="1"/>
    <n v="0"/>
    <n v="1980"/>
  </r>
  <r>
    <x v="2"/>
    <x v="1"/>
    <n v="0"/>
    <n v="1980"/>
  </r>
  <r>
    <x v="3"/>
    <x v="1"/>
    <n v="0"/>
    <n v="1980"/>
  </r>
  <r>
    <x v="4"/>
    <x v="1"/>
    <n v="0"/>
    <n v="1980"/>
  </r>
  <r>
    <x v="5"/>
    <x v="1"/>
    <n v="0"/>
    <n v="1980"/>
  </r>
  <r>
    <x v="6"/>
    <x v="1"/>
    <n v="0"/>
    <n v="1980"/>
  </r>
  <r>
    <x v="0"/>
    <x v="1"/>
    <n v="0"/>
    <n v="1980"/>
  </r>
  <r>
    <x v="1"/>
    <x v="1"/>
    <n v="0"/>
    <n v="1980"/>
  </r>
  <r>
    <x v="2"/>
    <x v="1"/>
    <n v="0"/>
    <n v="1980"/>
  </r>
  <r>
    <x v="3"/>
    <x v="1"/>
    <n v="0"/>
    <n v="1980"/>
  </r>
  <r>
    <x v="0"/>
    <x v="1"/>
    <n v="5974"/>
    <n v="2306"/>
  </r>
  <r>
    <x v="1"/>
    <x v="1"/>
    <n v="0"/>
    <n v="1776"/>
  </r>
  <r>
    <x v="2"/>
    <x v="79"/>
    <n v="3984"/>
    <n v="1527"/>
  </r>
  <r>
    <x v="0"/>
    <x v="80"/>
    <n v="8204"/>
    <n v="2135"/>
  </r>
  <r>
    <x v="1"/>
    <x v="81"/>
    <n v="10210"/>
    <n v="2302"/>
  </r>
  <r>
    <x v="2"/>
    <x v="82"/>
    <n v="5664"/>
    <n v="1985"/>
  </r>
  <r>
    <x v="3"/>
    <x v="65"/>
    <n v="4744"/>
    <n v="1884"/>
  </r>
  <r>
    <x v="4"/>
    <x v="83"/>
    <n v="29"/>
    <n v="1464"/>
  </r>
  <r>
    <x v="5"/>
    <x v="84"/>
    <n v="2276"/>
    <n v="1632"/>
  </r>
  <r>
    <x v="6"/>
    <x v="85"/>
    <n v="8925"/>
    <n v="2200"/>
  </r>
  <r>
    <x v="0"/>
    <x v="86"/>
    <n v="8954"/>
    <n v="2220"/>
  </r>
  <r>
    <x v="1"/>
    <x v="87"/>
    <n v="3702"/>
    <n v="1792"/>
  </r>
  <r>
    <x v="2"/>
    <x v="88"/>
    <n v="4500"/>
    <n v="1886"/>
  </r>
  <r>
    <x v="3"/>
    <x v="89"/>
    <n v="4935"/>
    <n v="1945"/>
  </r>
  <r>
    <x v="4"/>
    <x v="90"/>
    <n v="4081"/>
    <n v="1880"/>
  </r>
  <r>
    <x v="5"/>
    <x v="91"/>
    <n v="9259"/>
    <n v="2314"/>
  </r>
  <r>
    <x v="6"/>
    <x v="92"/>
    <n v="9899"/>
    <n v="2236"/>
  </r>
  <r>
    <x v="0"/>
    <x v="0"/>
    <n v="10780"/>
    <n v="2324"/>
  </r>
  <r>
    <x v="1"/>
    <x v="93"/>
    <n v="10817"/>
    <n v="2367"/>
  </r>
  <r>
    <x v="2"/>
    <x v="94"/>
    <n v="7990"/>
    <n v="2175"/>
  </r>
  <r>
    <x v="3"/>
    <x v="95"/>
    <n v="8221"/>
    <n v="2092"/>
  </r>
  <r>
    <x v="0"/>
    <x v="1"/>
    <n v="10993"/>
    <n v="3092"/>
  </r>
  <r>
    <x v="1"/>
    <x v="96"/>
    <n v="8863"/>
    <n v="2998"/>
  </r>
  <r>
    <x v="2"/>
    <x v="97"/>
    <n v="8758"/>
    <n v="3066"/>
  </r>
  <r>
    <x v="3"/>
    <x v="98"/>
    <n v="6580"/>
    <n v="3073"/>
  </r>
  <r>
    <x v="4"/>
    <x v="46"/>
    <n v="4660"/>
    <n v="2572"/>
  </r>
  <r>
    <x v="5"/>
    <x v="99"/>
    <n v="11009"/>
    <n v="3274"/>
  </r>
  <r>
    <x v="6"/>
    <x v="100"/>
    <n v="10181"/>
    <n v="3015"/>
  </r>
  <r>
    <x v="0"/>
    <x v="101"/>
    <n v="10553"/>
    <n v="3083"/>
  </r>
  <r>
    <x v="1"/>
    <x v="102"/>
    <n v="10055"/>
    <n v="3069"/>
  </r>
  <r>
    <x v="2"/>
    <x v="103"/>
    <n v="12139"/>
    <n v="3544"/>
  </r>
  <r>
    <x v="3"/>
    <x v="104"/>
    <n v="13236"/>
    <n v="3306"/>
  </r>
  <r>
    <x v="4"/>
    <x v="105"/>
    <n v="10243"/>
    <n v="2885"/>
  </r>
  <r>
    <x v="5"/>
    <x v="106"/>
    <n v="12961"/>
    <n v="3288"/>
  </r>
  <r>
    <x v="6"/>
    <x v="107"/>
    <n v="9461"/>
    <n v="2929"/>
  </r>
  <r>
    <x v="0"/>
    <x v="61"/>
    <n v="11193"/>
    <n v="3074"/>
  </r>
  <r>
    <x v="1"/>
    <x v="108"/>
    <n v="10074"/>
    <n v="2969"/>
  </r>
  <r>
    <x v="2"/>
    <x v="1"/>
    <n v="9232"/>
    <n v="2979"/>
  </r>
  <r>
    <x v="3"/>
    <x v="109"/>
    <n v="12533"/>
    <n v="3283"/>
  </r>
  <r>
    <x v="0"/>
    <x v="110"/>
    <n v="2961"/>
    <n v="2095"/>
  </r>
  <r>
    <x v="1"/>
    <x v="111"/>
    <n v="3974"/>
    <n v="2194"/>
  </r>
  <r>
    <x v="2"/>
    <x v="112"/>
    <n v="7198"/>
    <n v="2496"/>
  </r>
  <r>
    <x v="3"/>
    <x v="113"/>
    <n v="3945"/>
    <n v="2180"/>
  </r>
  <r>
    <x v="4"/>
    <x v="114"/>
    <n v="2268"/>
    <n v="1933"/>
  </r>
  <r>
    <x v="5"/>
    <x v="1"/>
    <n v="6155"/>
    <n v="2248"/>
  </r>
  <r>
    <x v="6"/>
    <x v="115"/>
    <n v="2064"/>
    <n v="1954"/>
  </r>
  <r>
    <x v="0"/>
    <x v="116"/>
    <n v="2072"/>
    <n v="1974"/>
  </r>
  <r>
    <x v="1"/>
    <x v="117"/>
    <n v="3809"/>
    <n v="2150"/>
  </r>
  <r>
    <x v="2"/>
    <x v="54"/>
    <n v="6831"/>
    <n v="2432"/>
  </r>
  <r>
    <x v="3"/>
    <x v="1"/>
    <n v="4363"/>
    <n v="2149"/>
  </r>
  <r>
    <x v="4"/>
    <x v="1"/>
    <n v="5002"/>
    <n v="2247"/>
  </r>
  <r>
    <x v="5"/>
    <x v="118"/>
    <n v="3385"/>
    <n v="2070"/>
  </r>
  <r>
    <x v="6"/>
    <x v="119"/>
    <n v="6326"/>
    <n v="2291"/>
  </r>
  <r>
    <x v="0"/>
    <x v="120"/>
    <n v="7243"/>
    <n v="2361"/>
  </r>
  <r>
    <x v="1"/>
    <x v="2"/>
    <n v="4493"/>
    <n v="2203"/>
  </r>
  <r>
    <x v="2"/>
    <x v="121"/>
    <n v="4676"/>
    <n v="2196"/>
  </r>
  <r>
    <x v="3"/>
    <x v="122"/>
    <n v="6222"/>
    <n v="2363"/>
  </r>
  <r>
    <x v="0"/>
    <x v="1"/>
    <n v="4978"/>
    <n v="1722"/>
  </r>
  <r>
    <x v="1"/>
    <x v="1"/>
    <n v="6799"/>
    <n v="1922"/>
  </r>
  <r>
    <x v="2"/>
    <x v="1"/>
    <n v="7795"/>
    <n v="2121"/>
  </r>
  <r>
    <x v="3"/>
    <x v="1"/>
    <n v="7289"/>
    <n v="1997"/>
  </r>
  <r>
    <x v="4"/>
    <x v="1"/>
    <n v="9634"/>
    <n v="2117"/>
  </r>
  <r>
    <x v="5"/>
    <x v="1"/>
    <n v="8940"/>
    <n v="2116"/>
  </r>
  <r>
    <x v="6"/>
    <x v="1"/>
    <n v="5401"/>
    <n v="1876"/>
  </r>
  <r>
    <x v="0"/>
    <x v="1"/>
    <n v="4803"/>
    <n v="1788"/>
  </r>
  <r>
    <x v="1"/>
    <x v="123"/>
    <n v="13743"/>
    <n v="2486"/>
  </r>
  <r>
    <x v="2"/>
    <x v="1"/>
    <n v="9601"/>
    <n v="2094"/>
  </r>
  <r>
    <x v="3"/>
    <x v="1"/>
    <n v="6890"/>
    <n v="2085"/>
  </r>
  <r>
    <x v="4"/>
    <x v="1"/>
    <n v="8563"/>
    <n v="2173"/>
  </r>
  <r>
    <x v="5"/>
    <x v="124"/>
    <n v="8095"/>
    <n v="2225"/>
  </r>
  <r>
    <x v="6"/>
    <x v="125"/>
    <n v="9148"/>
    <n v="2223"/>
  </r>
  <r>
    <x v="0"/>
    <x v="1"/>
    <n v="9557"/>
    <n v="2098"/>
  </r>
  <r>
    <x v="1"/>
    <x v="126"/>
    <n v="9451"/>
    <n v="2185"/>
  </r>
  <r>
    <x v="2"/>
    <x v="127"/>
    <n v="7833"/>
    <n v="1918"/>
  </r>
  <r>
    <x v="3"/>
    <x v="1"/>
    <n v="10319"/>
    <n v="2105"/>
  </r>
  <r>
    <x v="0"/>
    <x v="128"/>
    <n v="6877"/>
    <n v="2898"/>
  </r>
  <r>
    <x v="1"/>
    <x v="62"/>
    <n v="7860"/>
    <n v="2984"/>
  </r>
  <r>
    <x v="2"/>
    <x v="96"/>
    <n v="6506"/>
    <n v="2896"/>
  </r>
  <r>
    <x v="3"/>
    <x v="65"/>
    <n v="11140"/>
    <n v="3328"/>
  </r>
  <r>
    <x v="4"/>
    <x v="129"/>
    <n v="12692"/>
    <n v="3394"/>
  </r>
  <r>
    <x v="5"/>
    <x v="130"/>
    <n v="9105"/>
    <n v="3013"/>
  </r>
  <r>
    <x v="6"/>
    <x v="68"/>
    <n v="6708"/>
    <n v="2812"/>
  </r>
  <r>
    <x v="0"/>
    <x v="131"/>
    <n v="8793"/>
    <n v="3061"/>
  </r>
  <r>
    <x v="1"/>
    <x v="132"/>
    <n v="6530"/>
    <n v="2729"/>
  </r>
  <r>
    <x v="2"/>
    <x v="133"/>
    <n v="1664"/>
    <n v="2241"/>
  </r>
  <r>
    <x v="3"/>
    <x v="134"/>
    <n v="15126"/>
    <n v="3691"/>
  </r>
  <r>
    <x v="4"/>
    <x v="135"/>
    <n v="15050"/>
    <n v="3538"/>
  </r>
  <r>
    <x v="5"/>
    <x v="136"/>
    <n v="9167"/>
    <n v="3064"/>
  </r>
  <r>
    <x v="6"/>
    <x v="137"/>
    <n v="6108"/>
    <n v="2784"/>
  </r>
  <r>
    <x v="0"/>
    <x v="138"/>
    <n v="7047"/>
    <n v="2908"/>
  </r>
  <r>
    <x v="1"/>
    <x v="59"/>
    <n v="9023"/>
    <n v="3033"/>
  </r>
  <r>
    <x v="2"/>
    <x v="137"/>
    <n v="9930"/>
    <n v="3165"/>
  </r>
  <r>
    <x v="3"/>
    <x v="139"/>
    <n v="10144"/>
    <n v="3115"/>
  </r>
  <r>
    <x v="0"/>
    <x v="140"/>
    <n v="4832"/>
    <n v="1718"/>
  </r>
  <r>
    <x v="1"/>
    <x v="141"/>
    <n v="17022"/>
    <n v="2324"/>
  </r>
  <r>
    <x v="2"/>
    <x v="142"/>
    <n v="16556"/>
    <n v="2254"/>
  </r>
  <r>
    <x v="3"/>
    <x v="143"/>
    <n v="5771"/>
    <n v="1831"/>
  </r>
  <r>
    <x v="4"/>
    <x v="100"/>
    <n v="655"/>
    <n v="1397"/>
  </r>
  <r>
    <x v="5"/>
    <x v="144"/>
    <n v="3727"/>
    <n v="1683"/>
  </r>
  <r>
    <x v="6"/>
    <x v="145"/>
    <n v="15482"/>
    <n v="2284"/>
  </r>
  <r>
    <x v="0"/>
    <x v="146"/>
    <n v="2713"/>
    <n v="1570"/>
  </r>
  <r>
    <x v="1"/>
    <x v="147"/>
    <n v="12346"/>
    <n v="2066"/>
  </r>
  <r>
    <x v="2"/>
    <x v="148"/>
    <n v="11682"/>
    <n v="2105"/>
  </r>
  <r>
    <x v="3"/>
    <x v="149"/>
    <n v="4112"/>
    <n v="1776"/>
  </r>
  <r>
    <x v="4"/>
    <x v="150"/>
    <n v="1807"/>
    <n v="1507"/>
  </r>
  <r>
    <x v="5"/>
    <x v="86"/>
    <n v="10946"/>
    <n v="2033"/>
  </r>
  <r>
    <x v="6"/>
    <x v="151"/>
    <n v="11886"/>
    <n v="2093"/>
  </r>
  <r>
    <x v="0"/>
    <x v="152"/>
    <n v="10538"/>
    <n v="1922"/>
  </r>
  <r>
    <x v="1"/>
    <x v="68"/>
    <n v="11393"/>
    <n v="1999"/>
  </r>
  <r>
    <x v="2"/>
    <x v="3"/>
    <n v="12764"/>
    <n v="2169"/>
  </r>
  <r>
    <x v="3"/>
    <x v="153"/>
    <n v="1202"/>
    <n v="1463"/>
  </r>
  <r>
    <x v="0"/>
    <x v="154"/>
    <n v="5077"/>
    <n v="2551"/>
  </r>
  <r>
    <x v="1"/>
    <x v="155"/>
    <n v="8596"/>
    <n v="4022"/>
  </r>
  <r>
    <x v="2"/>
    <x v="6"/>
    <n v="12087"/>
    <n v="4005"/>
  </r>
  <r>
    <x v="3"/>
    <x v="156"/>
    <n v="14269"/>
    <n v="4274"/>
  </r>
  <r>
    <x v="4"/>
    <x v="157"/>
    <n v="12231"/>
    <n v="4552"/>
  </r>
  <r>
    <x v="5"/>
    <x v="158"/>
    <n v="9893"/>
    <n v="3625"/>
  </r>
  <r>
    <x v="6"/>
    <x v="159"/>
    <n v="12574"/>
    <n v="3501"/>
  </r>
  <r>
    <x v="0"/>
    <x v="100"/>
    <n v="8330"/>
    <n v="3192"/>
  </r>
  <r>
    <x v="1"/>
    <x v="48"/>
    <n v="10830"/>
    <n v="4018"/>
  </r>
  <r>
    <x v="2"/>
    <x v="160"/>
    <n v="9172"/>
    <n v="3329"/>
  </r>
  <r>
    <x v="3"/>
    <x v="161"/>
    <n v="7638"/>
    <n v="3152"/>
  </r>
  <r>
    <x v="4"/>
    <x v="162"/>
    <n v="15764"/>
    <n v="4392"/>
  </r>
  <r>
    <x v="5"/>
    <x v="8"/>
    <n v="6393"/>
    <n v="3374"/>
  </r>
  <r>
    <x v="6"/>
    <x v="163"/>
    <n v="5325"/>
    <n v="3088"/>
  </r>
  <r>
    <x v="0"/>
    <x v="164"/>
    <n v="6805"/>
    <n v="3294"/>
  </r>
  <r>
    <x v="1"/>
    <x v="152"/>
    <n v="9841"/>
    <n v="3580"/>
  </r>
  <r>
    <x v="2"/>
    <x v="52"/>
    <n v="7924"/>
    <n v="3544"/>
  </r>
  <r>
    <x v="3"/>
    <x v="165"/>
    <n v="12363"/>
    <n v="4501"/>
  </r>
  <r>
    <x v="0"/>
    <x v="1"/>
    <n v="0"/>
    <n v="1496"/>
  </r>
  <r>
    <x v="1"/>
    <x v="1"/>
    <n v="0"/>
    <n v="1496"/>
  </r>
  <r>
    <x v="2"/>
    <x v="1"/>
    <n v="14019"/>
    <n v="2865"/>
  </r>
  <r>
    <x v="3"/>
    <x v="164"/>
    <n v="14450"/>
    <n v="2828"/>
  </r>
  <r>
    <x v="4"/>
    <x v="166"/>
    <n v="7150"/>
    <n v="2225"/>
  </r>
  <r>
    <x v="5"/>
    <x v="167"/>
    <n v="5153"/>
    <n v="2018"/>
  </r>
  <r>
    <x v="6"/>
    <x v="88"/>
    <n v="11135"/>
    <n v="2606"/>
  </r>
  <r>
    <x v="0"/>
    <x v="168"/>
    <n v="10449"/>
    <n v="2536"/>
  </r>
  <r>
    <x v="1"/>
    <x v="169"/>
    <n v="19542"/>
    <n v="4900"/>
  </r>
  <r>
    <x v="2"/>
    <x v="170"/>
    <n v="8206"/>
    <n v="2409"/>
  </r>
  <r>
    <x v="3"/>
    <x v="82"/>
    <n v="11495"/>
    <n v="2651"/>
  </r>
  <r>
    <x v="4"/>
    <x v="171"/>
    <n v="7623"/>
    <n v="2305"/>
  </r>
  <r>
    <x v="5"/>
    <x v="1"/>
    <n v="0"/>
    <n v="1497"/>
  </r>
  <r>
    <x v="6"/>
    <x v="172"/>
    <n v="9543"/>
    <n v="2450"/>
  </r>
  <r>
    <x v="0"/>
    <x v="29"/>
    <n v="9411"/>
    <n v="2576"/>
  </r>
  <r>
    <x v="1"/>
    <x v="158"/>
    <n v="3403"/>
    <n v="1879"/>
  </r>
  <r>
    <x v="2"/>
    <x v="173"/>
    <n v="9592"/>
    <n v="2560"/>
  </r>
  <r>
    <x v="3"/>
    <x v="174"/>
    <n v="6987"/>
    <n v="2275"/>
  </r>
  <r>
    <x v="0"/>
    <x v="1"/>
    <n v="7142"/>
    <n v="2905"/>
  </r>
  <r>
    <x v="1"/>
    <x v="1"/>
    <n v="7671"/>
    <n v="2952"/>
  </r>
  <r>
    <x v="2"/>
    <x v="1"/>
    <n v="9501"/>
    <n v="2896"/>
  </r>
  <r>
    <x v="3"/>
    <x v="1"/>
    <n v="8301"/>
    <n v="2783"/>
  </r>
  <r>
    <x v="4"/>
    <x v="1"/>
    <n v="7851"/>
    <n v="3171"/>
  </r>
  <r>
    <x v="5"/>
    <x v="1"/>
    <n v="6885"/>
    <n v="2766"/>
  </r>
  <r>
    <x v="6"/>
    <x v="1"/>
    <n v="7142"/>
    <n v="2839"/>
  </r>
  <r>
    <x v="0"/>
    <x v="1"/>
    <n v="6361"/>
    <n v="2701"/>
  </r>
  <r>
    <x v="1"/>
    <x v="1"/>
    <n v="0"/>
    <n v="2060"/>
  </r>
  <r>
    <x v="2"/>
    <x v="1"/>
    <n v="6238"/>
    <n v="2796"/>
  </r>
  <r>
    <x v="3"/>
    <x v="1"/>
    <n v="0"/>
    <n v="2664"/>
  </r>
  <r>
    <x v="4"/>
    <x v="1"/>
    <n v="5896"/>
    <n v="2703"/>
  </r>
  <r>
    <x v="5"/>
    <x v="1"/>
    <n v="7802"/>
    <n v="2771"/>
  </r>
  <r>
    <x v="6"/>
    <x v="1"/>
    <n v="0"/>
    <n v="2060"/>
  </r>
  <r>
    <x v="0"/>
    <x v="1"/>
    <n v="5565"/>
    <n v="2743"/>
  </r>
  <r>
    <x v="1"/>
    <x v="1"/>
    <n v="5731"/>
    <n v="2687"/>
  </r>
  <r>
    <x v="2"/>
    <x v="1"/>
    <n v="0"/>
    <n v="2060"/>
  </r>
  <r>
    <x v="3"/>
    <x v="1"/>
    <n v="6744"/>
    <n v="2843"/>
  </r>
  <r>
    <x v="0"/>
    <x v="175"/>
    <n v="4053"/>
    <n v="2400"/>
  </r>
  <r>
    <x v="1"/>
    <x v="176"/>
    <n v="5162"/>
    <n v="2507"/>
  </r>
  <r>
    <x v="2"/>
    <x v="110"/>
    <n v="1282"/>
    <n v="2127"/>
  </r>
  <r>
    <x v="3"/>
    <x v="1"/>
    <n v="4732"/>
    <n v="2225"/>
  </r>
  <r>
    <x v="4"/>
    <x v="1"/>
    <n v="2497"/>
    <n v="2067"/>
  </r>
  <r>
    <x v="5"/>
    <x v="1"/>
    <n v="8294"/>
    <n v="2798"/>
  </r>
  <r>
    <x v="6"/>
    <x v="1"/>
    <n v="0"/>
    <n v="1841"/>
  </r>
  <r>
    <x v="0"/>
    <x v="1"/>
    <n v="10771"/>
    <n v="3727"/>
  </r>
  <r>
    <x v="1"/>
    <x v="1"/>
    <n v="0"/>
    <n v="1841"/>
  </r>
  <r>
    <x v="2"/>
    <x v="1"/>
    <n v="637"/>
    <n v="1922"/>
  </r>
  <r>
    <x v="3"/>
    <x v="1"/>
    <n v="0"/>
    <n v="1841"/>
  </r>
  <r>
    <x v="4"/>
    <x v="1"/>
    <n v="2153"/>
    <n v="2053"/>
  </r>
  <r>
    <x v="5"/>
    <x v="1"/>
    <n v="6474"/>
    <n v="2484"/>
  </r>
  <r>
    <x v="6"/>
    <x v="1"/>
    <n v="7091"/>
    <n v="2584"/>
  </r>
  <r>
    <x v="0"/>
    <x v="1"/>
    <n v="0"/>
    <n v="1841"/>
  </r>
  <r>
    <x v="1"/>
    <x v="1"/>
    <n v="703"/>
    <n v="1993"/>
  </r>
  <r>
    <x v="2"/>
    <x v="1"/>
    <n v="0"/>
    <n v="1841"/>
  </r>
  <r>
    <x v="3"/>
    <x v="1"/>
    <n v="2503"/>
    <n v="2280"/>
  </r>
  <r>
    <x v="0"/>
    <x v="177"/>
    <n v="5652"/>
    <n v="1718"/>
  </r>
  <r>
    <x v="1"/>
    <x v="111"/>
    <n v="1551"/>
    <n v="1466"/>
  </r>
  <r>
    <x v="2"/>
    <x v="178"/>
    <n v="5563"/>
    <n v="1756"/>
  </r>
  <r>
    <x v="3"/>
    <x v="179"/>
    <n v="13217"/>
    <n v="2173"/>
  </r>
  <r>
    <x v="4"/>
    <x v="180"/>
    <n v="10145"/>
    <n v="2027"/>
  </r>
  <r>
    <x v="5"/>
    <x v="181"/>
    <n v="11404"/>
    <n v="2039"/>
  </r>
  <r>
    <x v="6"/>
    <x v="64"/>
    <n v="10742"/>
    <n v="2046"/>
  </r>
  <r>
    <x v="0"/>
    <x v="138"/>
    <n v="13928"/>
    <n v="2174"/>
  </r>
  <r>
    <x v="1"/>
    <x v="182"/>
    <n v="11835"/>
    <n v="2179"/>
  </r>
  <r>
    <x v="2"/>
    <x v="76"/>
    <n v="10725"/>
    <n v="2086"/>
  </r>
  <r>
    <x v="3"/>
    <x v="64"/>
    <n v="20031"/>
    <n v="2571"/>
  </r>
  <r>
    <x v="4"/>
    <x v="183"/>
    <n v="5029"/>
    <n v="1705"/>
  </r>
  <r>
    <x v="5"/>
    <x v="101"/>
    <n v="13239"/>
    <n v="2194"/>
  </r>
  <r>
    <x v="6"/>
    <x v="184"/>
    <n v="10433"/>
    <n v="2012"/>
  </r>
  <r>
    <x v="0"/>
    <x v="136"/>
    <n v="10320"/>
    <n v="2034"/>
  </r>
  <r>
    <x v="1"/>
    <x v="185"/>
    <n v="12627"/>
    <n v="2182"/>
  </r>
  <r>
    <x v="2"/>
    <x v="186"/>
    <n v="10762"/>
    <n v="2254"/>
  </r>
  <r>
    <x v="3"/>
    <x v="115"/>
    <n v="10081"/>
    <n v="2002"/>
  </r>
  <r>
    <x v="0"/>
    <x v="1"/>
    <n v="12862"/>
    <n v="2742"/>
  </r>
  <r>
    <x v="1"/>
    <x v="1"/>
    <n v="11179"/>
    <n v="2668"/>
  </r>
  <r>
    <x v="2"/>
    <x v="1"/>
    <n v="5273"/>
    <n v="2098"/>
  </r>
  <r>
    <x v="3"/>
    <x v="187"/>
    <n v="4631"/>
    <n v="2076"/>
  </r>
  <r>
    <x v="4"/>
    <x v="1"/>
    <n v="8059"/>
    <n v="2383"/>
  </r>
  <r>
    <x v="5"/>
    <x v="1"/>
    <n v="14816"/>
    <n v="2832"/>
  </r>
  <r>
    <x v="6"/>
    <x v="1"/>
    <n v="14194"/>
    <n v="2812"/>
  </r>
  <r>
    <x v="0"/>
    <x v="1"/>
    <n v="15566"/>
    <n v="3096"/>
  </r>
  <r>
    <x v="1"/>
    <x v="1"/>
    <n v="13744"/>
    <n v="2763"/>
  </r>
  <r>
    <x v="2"/>
    <x v="1"/>
    <n v="15299"/>
    <n v="2889"/>
  </r>
  <r>
    <x v="3"/>
    <x v="1"/>
    <n v="8093"/>
    <n v="2284"/>
  </r>
  <r>
    <x v="4"/>
    <x v="1"/>
    <n v="11085"/>
    <n v="2667"/>
  </r>
  <r>
    <x v="5"/>
    <x v="1"/>
    <n v="18229"/>
    <n v="3055"/>
  </r>
  <r>
    <x v="6"/>
    <x v="1"/>
    <n v="15090"/>
    <n v="2939"/>
  </r>
  <r>
    <x v="0"/>
    <x v="1"/>
    <n v="13541"/>
    <n v="2830"/>
  </r>
  <r>
    <x v="1"/>
    <x v="1"/>
    <n v="15128"/>
    <n v="2836"/>
  </r>
  <r>
    <x v="2"/>
    <x v="1"/>
    <n v="20067"/>
    <n v="3180"/>
  </r>
  <r>
    <x v="3"/>
    <x v="1"/>
    <n v="3761"/>
    <n v="2051"/>
  </r>
  <r>
    <x v="0"/>
    <x v="56"/>
    <n v="5813"/>
    <n v="2516"/>
  </r>
  <r>
    <x v="1"/>
    <x v="62"/>
    <n v="9123"/>
    <n v="2734"/>
  </r>
  <r>
    <x v="2"/>
    <x v="178"/>
    <n v="8585"/>
    <n v="2395"/>
  </r>
  <r>
    <x v="3"/>
    <x v="1"/>
    <n v="31"/>
    <n v="1635"/>
  </r>
  <r>
    <x v="4"/>
    <x v="1"/>
    <n v="0"/>
    <n v="1629"/>
  </r>
  <r>
    <x v="5"/>
    <x v="188"/>
    <n v="9827"/>
    <n v="2743"/>
  </r>
  <r>
    <x v="6"/>
    <x v="189"/>
    <n v="10688"/>
    <n v="2944"/>
  </r>
  <r>
    <x v="0"/>
    <x v="164"/>
    <n v="14365"/>
    <n v="2997"/>
  </r>
  <r>
    <x v="1"/>
    <x v="100"/>
    <n v="9469"/>
    <n v="2463"/>
  </r>
  <r>
    <x v="2"/>
    <x v="190"/>
    <n v="9753"/>
    <n v="2846"/>
  </r>
  <r>
    <x v="3"/>
    <x v="1"/>
    <n v="2817"/>
    <n v="1965"/>
  </r>
  <r>
    <x v="4"/>
    <x v="191"/>
    <n v="3520"/>
    <n v="2049"/>
  </r>
  <r>
    <x v="5"/>
    <x v="192"/>
    <n v="10091"/>
    <n v="2752"/>
  </r>
  <r>
    <x v="6"/>
    <x v="193"/>
    <n v="10387"/>
    <n v="2781"/>
  </r>
  <r>
    <x v="0"/>
    <x v="128"/>
    <n v="11107"/>
    <n v="2693"/>
  </r>
  <r>
    <x v="1"/>
    <x v="171"/>
    <n v="11584"/>
    <n v="2862"/>
  </r>
  <r>
    <x v="2"/>
    <x v="1"/>
    <n v="7881"/>
    <n v="2616"/>
  </r>
  <r>
    <x v="3"/>
    <x v="194"/>
    <n v="14560"/>
    <n v="2995"/>
  </r>
  <r>
    <x v="0"/>
    <x v="1"/>
    <n v="16433"/>
    <n v="3140"/>
  </r>
  <r>
    <x v="1"/>
    <x v="1"/>
    <n v="20159"/>
    <n v="3411"/>
  </r>
  <r>
    <x v="2"/>
    <x v="1"/>
    <n v="20669"/>
    <n v="3410"/>
  </r>
  <r>
    <x v="3"/>
    <x v="1"/>
    <n v="14549"/>
    <n v="2867"/>
  </r>
  <r>
    <x v="4"/>
    <x v="1"/>
    <n v="18827"/>
    <n v="3213"/>
  </r>
  <r>
    <x v="5"/>
    <x v="1"/>
    <n v="17076"/>
    <n v="3133"/>
  </r>
  <r>
    <x v="6"/>
    <x v="1"/>
    <n v="15929"/>
    <n v="3114"/>
  </r>
  <r>
    <x v="0"/>
    <x v="180"/>
    <n v="15108"/>
    <n v="3043"/>
  </r>
  <r>
    <x v="1"/>
    <x v="1"/>
    <n v="16057"/>
    <n v="3103"/>
  </r>
  <r>
    <x v="2"/>
    <x v="1"/>
    <n v="10520"/>
    <n v="2655"/>
  </r>
  <r>
    <x v="3"/>
    <x v="195"/>
    <n v="22359"/>
    <n v="3554"/>
  </r>
  <r>
    <x v="4"/>
    <x v="1"/>
    <n v="22988"/>
    <n v="3577"/>
  </r>
  <r>
    <x v="5"/>
    <x v="1"/>
    <n v="20500"/>
    <n v="3403"/>
  </r>
  <r>
    <x v="6"/>
    <x v="1"/>
    <n v="12685"/>
    <n v="2846"/>
  </r>
  <r>
    <x v="0"/>
    <x v="1"/>
    <n v="12422"/>
    <n v="2852"/>
  </r>
  <r>
    <x v="1"/>
    <x v="1"/>
    <n v="15447"/>
    <n v="3062"/>
  </r>
  <r>
    <x v="2"/>
    <x v="1"/>
    <n v="12315"/>
    <n v="2794"/>
  </r>
  <r>
    <x v="3"/>
    <x v="1"/>
    <n v="7135"/>
    <n v="2408"/>
  </r>
  <r>
    <x v="0"/>
    <x v="1"/>
    <n v="8053"/>
    <n v="1935"/>
  </r>
  <r>
    <x v="1"/>
    <x v="1"/>
    <n v="5234"/>
    <n v="1705"/>
  </r>
  <r>
    <x v="2"/>
    <x v="1"/>
    <n v="2672"/>
    <n v="1632"/>
  </r>
  <r>
    <x v="3"/>
    <x v="1"/>
    <n v="9256"/>
    <n v="1880"/>
  </r>
  <r>
    <x v="4"/>
    <x v="1"/>
    <n v="10204"/>
    <n v="2112"/>
  </r>
  <r>
    <x v="5"/>
    <x v="1"/>
    <n v="5151"/>
    <n v="1829"/>
  </r>
  <r>
    <x v="6"/>
    <x v="1"/>
    <n v="4212"/>
    <n v="1763"/>
  </r>
  <r>
    <x v="0"/>
    <x v="1"/>
    <n v="6466"/>
    <n v="1931"/>
  </r>
  <r>
    <x v="1"/>
    <x v="1"/>
    <n v="11268"/>
    <n v="2218"/>
  </r>
  <r>
    <x v="2"/>
    <x v="1"/>
    <n v="2824"/>
    <n v="1651"/>
  </r>
  <r>
    <x v="3"/>
    <x v="1"/>
    <n v="9282"/>
    <n v="2132"/>
  </r>
  <r>
    <x v="4"/>
    <x v="1"/>
    <n v="8905"/>
    <n v="1976"/>
  </r>
  <r>
    <x v="5"/>
    <x v="1"/>
    <n v="6829"/>
    <n v="1909"/>
  </r>
  <r>
    <x v="6"/>
    <x v="1"/>
    <n v="4562"/>
    <n v="1813"/>
  </r>
  <r>
    <x v="0"/>
    <x v="1"/>
    <n v="10232"/>
    <n v="2008"/>
  </r>
  <r>
    <x v="1"/>
    <x v="1"/>
    <n v="2718"/>
    <n v="1580"/>
  </r>
  <r>
    <x v="2"/>
    <x v="196"/>
    <n v="6260"/>
    <n v="1854"/>
  </r>
  <r>
    <x v="3"/>
    <x v="1"/>
    <n v="0"/>
    <n v="0"/>
  </r>
  <r>
    <x v="0"/>
    <x v="197"/>
    <n v="12386"/>
    <n v="4079"/>
  </r>
  <r>
    <x v="1"/>
    <x v="75"/>
    <n v="13318"/>
    <n v="4163"/>
  </r>
  <r>
    <x v="2"/>
    <x v="182"/>
    <n v="14461"/>
    <n v="3666"/>
  </r>
  <r>
    <x v="3"/>
    <x v="198"/>
    <n v="11207"/>
    <n v="3363"/>
  </r>
  <r>
    <x v="4"/>
    <x v="199"/>
    <n v="2132"/>
    <n v="2572"/>
  </r>
  <r>
    <x v="5"/>
    <x v="136"/>
    <n v="13630"/>
    <n v="4157"/>
  </r>
  <r>
    <x v="6"/>
    <x v="200"/>
    <n v="13070"/>
    <n v="4092"/>
  </r>
  <r>
    <x v="0"/>
    <x v="201"/>
    <n v="9388"/>
    <n v="3787"/>
  </r>
  <r>
    <x v="1"/>
    <x v="159"/>
    <n v="15148"/>
    <n v="4236"/>
  </r>
  <r>
    <x v="2"/>
    <x v="202"/>
    <n v="12200"/>
    <n v="4044"/>
  </r>
  <r>
    <x v="3"/>
    <x v="88"/>
    <n v="5709"/>
    <n v="2908"/>
  </r>
  <r>
    <x v="4"/>
    <x v="203"/>
    <n v="3703"/>
    <n v="2741"/>
  </r>
  <r>
    <x v="5"/>
    <x v="92"/>
    <n v="12405"/>
    <n v="4005"/>
  </r>
  <r>
    <x v="6"/>
    <x v="204"/>
    <n v="16208"/>
    <n v="3763"/>
  </r>
  <r>
    <x v="0"/>
    <x v="205"/>
    <n v="7359"/>
    <n v="3061"/>
  </r>
  <r>
    <x v="1"/>
    <x v="206"/>
    <n v="5417"/>
    <n v="2884"/>
  </r>
  <r>
    <x v="2"/>
    <x v="207"/>
    <n v="6175"/>
    <n v="2982"/>
  </r>
  <r>
    <x v="3"/>
    <x v="27"/>
    <n v="2946"/>
    <n v="2660"/>
  </r>
  <r>
    <x v="0"/>
    <x v="1"/>
    <n v="5571"/>
    <n v="2654"/>
  </r>
  <r>
    <x v="1"/>
    <x v="1"/>
    <n v="3135"/>
    <n v="2443"/>
  </r>
  <r>
    <x v="2"/>
    <x v="1"/>
    <n v="3430"/>
    <n v="2505"/>
  </r>
  <r>
    <x v="3"/>
    <x v="1"/>
    <n v="5319"/>
    <n v="2693"/>
  </r>
  <r>
    <x v="4"/>
    <x v="1"/>
    <n v="3008"/>
    <n v="2439"/>
  </r>
  <r>
    <x v="5"/>
    <x v="1"/>
    <n v="3864"/>
    <n v="2536"/>
  </r>
  <r>
    <x v="6"/>
    <x v="1"/>
    <n v="5697"/>
    <n v="2668"/>
  </r>
  <r>
    <x v="0"/>
    <x v="1"/>
    <n v="5273"/>
    <n v="2647"/>
  </r>
  <r>
    <x v="1"/>
    <x v="1"/>
    <n v="8538"/>
    <n v="2883"/>
  </r>
  <r>
    <x v="2"/>
    <x v="1"/>
    <n v="8687"/>
    <n v="2944"/>
  </r>
  <r>
    <x v="3"/>
    <x v="1"/>
    <n v="9423"/>
    <n v="3012"/>
  </r>
  <r>
    <x v="4"/>
    <x v="1"/>
    <n v="8286"/>
    <n v="2889"/>
  </r>
  <r>
    <x v="5"/>
    <x v="1"/>
    <n v="4503"/>
    <n v="2547"/>
  </r>
  <r>
    <x v="6"/>
    <x v="1"/>
    <n v="10499"/>
    <n v="3093"/>
  </r>
  <r>
    <x v="0"/>
    <x v="1"/>
    <n v="12474"/>
    <n v="3142"/>
  </r>
  <r>
    <x v="1"/>
    <x v="1"/>
    <n v="6174"/>
    <n v="2757"/>
  </r>
  <r>
    <x v="2"/>
    <x v="1"/>
    <n v="15168"/>
    <n v="3513"/>
  </r>
  <r>
    <x v="3"/>
    <x v="1"/>
    <n v="10085"/>
    <n v="3164"/>
  </r>
  <r>
    <x v="0"/>
    <x v="208"/>
    <n v="1320"/>
    <n v="1934"/>
  </r>
  <r>
    <x v="1"/>
    <x v="94"/>
    <n v="1219"/>
    <n v="1963"/>
  </r>
  <r>
    <x v="2"/>
    <x v="6"/>
    <n v="2483"/>
    <n v="2009"/>
  </r>
  <r>
    <x v="3"/>
    <x v="1"/>
    <n v="244"/>
    <n v="1721"/>
  </r>
  <r>
    <x v="4"/>
    <x v="1"/>
    <n v="0"/>
    <n v="1688"/>
  </r>
  <r>
    <x v="5"/>
    <x v="1"/>
    <n v="0"/>
    <n v="1688"/>
  </r>
  <r>
    <x v="6"/>
    <x v="1"/>
    <n v="0"/>
    <n v="1688"/>
  </r>
  <r>
    <x v="0"/>
    <x v="209"/>
    <n v="3147"/>
    <n v="2188"/>
  </r>
  <r>
    <x v="1"/>
    <x v="1"/>
    <n v="144"/>
    <n v="1720"/>
  </r>
  <r>
    <x v="2"/>
    <x v="0"/>
    <n v="4068"/>
    <n v="2419"/>
  </r>
  <r>
    <x v="3"/>
    <x v="210"/>
    <n v="5245"/>
    <n v="2748"/>
  </r>
  <r>
    <x v="4"/>
    <x v="1"/>
    <n v="400"/>
    <n v="1799"/>
  </r>
  <r>
    <x v="5"/>
    <x v="1"/>
    <n v="0"/>
    <n v="1688"/>
  </r>
  <r>
    <x v="6"/>
    <x v="1"/>
    <n v="1321"/>
    <n v="1928"/>
  </r>
  <r>
    <x v="0"/>
    <x v="211"/>
    <n v="1758"/>
    <n v="2067"/>
  </r>
  <r>
    <x v="1"/>
    <x v="142"/>
    <n v="6157"/>
    <n v="2780"/>
  </r>
  <r>
    <x v="2"/>
    <x v="110"/>
    <n v="8360"/>
    <n v="3101"/>
  </r>
  <r>
    <x v="3"/>
    <x v="210"/>
    <n v="7174"/>
    <n v="2896"/>
  </r>
  <r>
    <x v="0"/>
    <x v="1"/>
    <n v="15337"/>
    <n v="3566"/>
  </r>
  <r>
    <x v="1"/>
    <x v="1"/>
    <n v="21129"/>
    <n v="3793"/>
  </r>
  <r>
    <x v="2"/>
    <x v="1"/>
    <n v="13422"/>
    <n v="3934"/>
  </r>
  <r>
    <x v="3"/>
    <x v="1"/>
    <n v="29326"/>
    <n v="4547"/>
  </r>
  <r>
    <x v="4"/>
    <x v="1"/>
    <n v="15118"/>
    <n v="3545"/>
  </r>
  <r>
    <x v="5"/>
    <x v="1"/>
    <n v="11423"/>
    <n v="2761"/>
  </r>
  <r>
    <x v="6"/>
    <x v="1"/>
    <n v="18785"/>
    <n v="3676"/>
  </r>
  <r>
    <x v="0"/>
    <x v="1"/>
    <n v="19948"/>
    <n v="3679"/>
  </r>
  <r>
    <x v="1"/>
    <x v="1"/>
    <n v="19377"/>
    <n v="3659"/>
  </r>
  <r>
    <x v="2"/>
    <x v="1"/>
    <n v="18258"/>
    <n v="3427"/>
  </r>
  <r>
    <x v="3"/>
    <x v="1"/>
    <n v="11200"/>
    <n v="3891"/>
  </r>
  <r>
    <x v="4"/>
    <x v="1"/>
    <n v="16674"/>
    <n v="3455"/>
  </r>
  <r>
    <x v="5"/>
    <x v="1"/>
    <n v="12986"/>
    <n v="3802"/>
  </r>
  <r>
    <x v="6"/>
    <x v="1"/>
    <n v="11101"/>
    <n v="2860"/>
  </r>
  <r>
    <x v="0"/>
    <x v="1"/>
    <n v="23629"/>
    <n v="3808"/>
  </r>
  <r>
    <x v="1"/>
    <x v="1"/>
    <n v="14890"/>
    <n v="3060"/>
  </r>
  <r>
    <x v="2"/>
    <x v="1"/>
    <n v="9733"/>
    <n v="2698"/>
  </r>
  <r>
    <x v="3"/>
    <x v="1"/>
    <n v="27745"/>
    <n v="4398"/>
  </r>
  <r>
    <x v="4"/>
    <x v="212"/>
    <n v="13162"/>
    <n v="1985"/>
  </r>
  <r>
    <x v="6"/>
    <x v="213"/>
    <n v="10602"/>
    <n v="1820"/>
  </r>
  <r>
    <x v="2"/>
    <x v="214"/>
    <n v="14727"/>
    <n v="2004"/>
  </r>
  <r>
    <x v="3"/>
    <x v="102"/>
    <n v="15103"/>
    <n v="1990"/>
  </r>
  <r>
    <x v="6"/>
    <x v="1"/>
    <n v="11100"/>
    <n v="1819"/>
  </r>
  <r>
    <x v="1"/>
    <x v="215"/>
    <n v="14070"/>
    <n v="1959"/>
  </r>
  <r>
    <x v="4"/>
    <x v="171"/>
    <n v="12159"/>
    <n v="1896"/>
  </r>
  <r>
    <x v="6"/>
    <x v="216"/>
    <n v="11992"/>
    <n v="1821"/>
  </r>
  <r>
    <x v="2"/>
    <x v="217"/>
    <n v="10060"/>
    <n v="1740"/>
  </r>
  <r>
    <x v="5"/>
    <x v="218"/>
    <n v="12022"/>
    <n v="1819"/>
  </r>
  <r>
    <x v="0"/>
    <x v="52"/>
    <n v="12207"/>
    <n v="1859"/>
  </r>
  <r>
    <x v="3"/>
    <x v="197"/>
    <n v="12770"/>
    <n v="1783"/>
  </r>
  <r>
    <x v="5"/>
    <x v="1"/>
    <n v="0"/>
    <n v="0"/>
  </r>
  <r>
    <x v="4"/>
    <x v="1"/>
    <n v="8163"/>
    <n v="1432"/>
  </r>
  <r>
    <x v="6"/>
    <x v="1"/>
    <n v="36019"/>
    <n v="2690"/>
  </r>
  <r>
    <x v="2"/>
    <x v="1"/>
    <n v="7155"/>
    <n v="1497"/>
  </r>
  <r>
    <x v="3"/>
    <x v="1"/>
    <n v="2100"/>
    <n v="1334"/>
  </r>
  <r>
    <x v="6"/>
    <x v="1"/>
    <n v="2193"/>
    <n v="1368"/>
  </r>
  <r>
    <x v="1"/>
    <x v="1"/>
    <n v="2470"/>
    <n v="1370"/>
  </r>
  <r>
    <x v="4"/>
    <x v="1"/>
    <n v="1727"/>
    <n v="1341"/>
  </r>
  <r>
    <x v="6"/>
    <x v="1"/>
    <n v="2104"/>
    <n v="1474"/>
  </r>
  <r>
    <x v="2"/>
    <x v="1"/>
    <n v="3427"/>
    <n v="1427"/>
  </r>
  <r>
    <x v="5"/>
    <x v="1"/>
    <n v="1732"/>
    <n v="1328"/>
  </r>
  <r>
    <x v="0"/>
    <x v="1"/>
    <n v="2969"/>
    <n v="1393"/>
  </r>
  <r>
    <x v="3"/>
    <x v="1"/>
    <n v="3134"/>
    <n v="1359"/>
  </r>
  <r>
    <x v="5"/>
    <x v="219"/>
    <n v="2971"/>
    <n v="1002"/>
  </r>
  <r>
    <x v="4"/>
    <x v="1"/>
    <n v="10694"/>
    <n v="3199"/>
  </r>
  <r>
    <x v="6"/>
    <x v="39"/>
    <n v="6132"/>
    <n v="2696"/>
  </r>
  <r>
    <x v="2"/>
    <x v="220"/>
    <n v="3758"/>
    <n v="2580"/>
  </r>
  <r>
    <x v="3"/>
    <x v="1"/>
    <n v="12850"/>
    <n v="3324"/>
  </r>
  <r>
    <x v="6"/>
    <x v="1"/>
    <n v="2309"/>
    <n v="2222"/>
  </r>
  <r>
    <x v="1"/>
    <x v="1"/>
    <n v="4363"/>
    <n v="2463"/>
  </r>
  <r>
    <x v="4"/>
    <x v="1"/>
    <n v="9787"/>
    <n v="3328"/>
  </r>
  <r>
    <x v="6"/>
    <x v="1"/>
    <n v="13372"/>
    <n v="3404"/>
  </r>
  <r>
    <x v="2"/>
    <x v="221"/>
    <n v="6724"/>
    <n v="2987"/>
  </r>
  <r>
    <x v="5"/>
    <x v="1"/>
    <n v="6643"/>
    <n v="3008"/>
  </r>
  <r>
    <x v="0"/>
    <x v="1"/>
    <n v="9167"/>
    <n v="2799"/>
  </r>
  <r>
    <x v="3"/>
    <x v="222"/>
    <n v="1329"/>
    <n v="1276"/>
  </r>
  <r>
    <x v="4"/>
    <x v="1"/>
    <n v="6697"/>
    <n v="2030"/>
  </r>
  <r>
    <x v="6"/>
    <x v="223"/>
    <n v="2573"/>
    <n v="1541"/>
  </r>
  <r>
    <x v="2"/>
    <x v="1"/>
    <n v="0"/>
    <n v="1348"/>
  </r>
  <r>
    <x v="3"/>
    <x v="1"/>
    <n v="4059"/>
    <n v="1742"/>
  </r>
  <r>
    <x v="6"/>
    <x v="1"/>
    <n v="2080"/>
    <n v="1549"/>
  </r>
  <r>
    <x v="1"/>
    <x v="1"/>
    <n v="2237"/>
    <n v="1589"/>
  </r>
  <r>
    <x v="4"/>
    <x v="1"/>
    <n v="44"/>
    <n v="1351"/>
  </r>
  <r>
    <x v="6"/>
    <x v="1"/>
    <n v="0"/>
    <n v="1347"/>
  </r>
  <r>
    <x v="2"/>
    <x v="1"/>
    <n v="0"/>
    <n v="1347"/>
  </r>
  <r>
    <x v="5"/>
    <x v="1"/>
    <n v="0"/>
    <n v="1347"/>
  </r>
  <r>
    <x v="0"/>
    <x v="1"/>
    <n v="0"/>
    <n v="1347"/>
  </r>
  <r>
    <x v="3"/>
    <x v="1"/>
    <n v="0"/>
    <n v="1347"/>
  </r>
  <r>
    <x v="5"/>
    <x v="224"/>
    <n v="0"/>
    <n v="665"/>
  </r>
  <r>
    <x v="4"/>
    <x v="225"/>
    <n v="678"/>
    <n v="2220"/>
  </r>
  <r>
    <x v="6"/>
    <x v="1"/>
    <n v="2704"/>
    <n v="2411"/>
  </r>
  <r>
    <x v="2"/>
    <x v="1"/>
    <n v="3790"/>
    <n v="2505"/>
  </r>
  <r>
    <x v="3"/>
    <x v="1"/>
    <n v="1326"/>
    <n v="2195"/>
  </r>
  <r>
    <x v="6"/>
    <x v="1"/>
    <n v="1786"/>
    <n v="2338"/>
  </r>
  <r>
    <x v="1"/>
    <x v="1"/>
    <n v="0"/>
    <n v="2063"/>
  </r>
  <r>
    <x v="4"/>
    <x v="1"/>
    <n v="2091"/>
    <n v="2383"/>
  </r>
  <r>
    <x v="6"/>
    <x v="1"/>
    <n v="1510"/>
    <n v="2229"/>
  </r>
  <r>
    <x v="2"/>
    <x v="1"/>
    <n v="0"/>
    <n v="2063"/>
  </r>
  <r>
    <x v="5"/>
    <x v="1"/>
    <n v="0"/>
    <n v="2063"/>
  </r>
  <r>
    <x v="0"/>
    <x v="1"/>
    <n v="0"/>
    <n v="2063"/>
  </r>
  <r>
    <x v="3"/>
    <x v="1"/>
    <n v="0"/>
    <n v="2063"/>
  </r>
  <r>
    <x v="5"/>
    <x v="92"/>
    <n v="0"/>
    <n v="1383"/>
  </r>
  <r>
    <x v="4"/>
    <x v="1"/>
    <n v="11875"/>
    <n v="2390"/>
  </r>
  <r>
    <x v="6"/>
    <x v="1"/>
    <n v="10538"/>
    <n v="2380"/>
  </r>
  <r>
    <x v="2"/>
    <x v="1"/>
    <n v="10379"/>
    <n v="2473"/>
  </r>
  <r>
    <x v="3"/>
    <x v="1"/>
    <n v="12183"/>
    <n v="2752"/>
  </r>
  <r>
    <x v="6"/>
    <x v="1"/>
    <n v="11768"/>
    <n v="2649"/>
  </r>
  <r>
    <x v="1"/>
    <x v="1"/>
    <n v="11895"/>
    <n v="2609"/>
  </r>
  <r>
    <x v="4"/>
    <x v="1"/>
    <n v="10227"/>
    <n v="2498"/>
  </r>
  <r>
    <x v="6"/>
    <x v="1"/>
    <n v="6708"/>
    <n v="1995"/>
  </r>
  <r>
    <x v="2"/>
    <x v="1"/>
    <n v="3292"/>
    <n v="1848"/>
  </r>
  <r>
    <x v="5"/>
    <x v="1"/>
    <n v="13379"/>
    <n v="2709"/>
  </r>
  <r>
    <x v="0"/>
    <x v="1"/>
    <n v="12798"/>
    <n v="2797"/>
  </r>
  <r>
    <x v="3"/>
    <x v="1"/>
    <n v="13272"/>
    <n v="2544"/>
  </r>
  <r>
    <x v="5"/>
    <x v="226"/>
    <n v="9117"/>
    <n v="1853"/>
  </r>
  <r>
    <x v="4"/>
    <x v="161"/>
    <n v="4414"/>
    <n v="1459"/>
  </r>
  <r>
    <x v="6"/>
    <x v="227"/>
    <n v="3609"/>
    <n v="1447"/>
  </r>
  <r>
    <x v="2"/>
    <x v="228"/>
    <n v="7018"/>
    <n v="1690"/>
  </r>
  <r>
    <x v="3"/>
    <x v="229"/>
    <n v="5992"/>
    <n v="1604"/>
  </r>
  <r>
    <x v="6"/>
    <x v="29"/>
    <n v="6564"/>
    <n v="1658"/>
  </r>
  <r>
    <x v="1"/>
    <x v="68"/>
    <n v="12167"/>
    <n v="1926"/>
  </r>
  <r>
    <x v="4"/>
    <x v="109"/>
    <n v="8198"/>
    <n v="1736"/>
  </r>
  <r>
    <x v="6"/>
    <x v="109"/>
    <n v="4193"/>
    <n v="1491"/>
  </r>
  <r>
    <x v="2"/>
    <x v="38"/>
    <n v="5528"/>
    <n v="1555"/>
  </r>
  <r>
    <x v="5"/>
    <x v="55"/>
    <n v="10685"/>
    <n v="1869"/>
  </r>
  <r>
    <x v="0"/>
    <x v="230"/>
    <n v="254"/>
    <n v="1141"/>
  </r>
  <r>
    <x v="3"/>
    <x v="158"/>
    <n v="8580"/>
    <n v="1698"/>
  </r>
  <r>
    <x v="5"/>
    <x v="231"/>
    <n v="8891"/>
    <n v="1364"/>
  </r>
  <r>
    <x v="4"/>
    <x v="1"/>
    <n v="10725"/>
    <n v="2124"/>
  </r>
  <r>
    <x v="6"/>
    <x v="1"/>
    <n v="772"/>
    <n v="1403"/>
  </r>
  <r>
    <x v="2"/>
    <x v="1"/>
    <n v="3634"/>
    <n v="1613"/>
  </r>
  <r>
    <x v="3"/>
    <x v="1"/>
    <n v="7443"/>
    <n v="1878"/>
  </r>
  <r>
    <x v="6"/>
    <x v="1"/>
    <n v="1201"/>
    <n v="1426"/>
  </r>
  <r>
    <x v="1"/>
    <x v="1"/>
    <n v="5202"/>
    <n v="1780"/>
  </r>
  <r>
    <x v="4"/>
    <x v="1"/>
    <n v="4878"/>
    <n v="1742"/>
  </r>
  <r>
    <x v="6"/>
    <x v="1"/>
    <n v="7379"/>
    <n v="1972"/>
  </r>
  <r>
    <x v="2"/>
    <x v="1"/>
    <n v="5161"/>
    <n v="1821"/>
  </r>
  <r>
    <x v="5"/>
    <x v="1"/>
    <n v="3090"/>
    <n v="1630"/>
  </r>
  <r>
    <x v="0"/>
    <x v="1"/>
    <n v="6227"/>
    <n v="1899"/>
  </r>
  <r>
    <x v="3"/>
    <x v="1"/>
    <n v="6424"/>
    <n v="1903"/>
  </r>
  <r>
    <x v="5"/>
    <x v="232"/>
    <n v="2661"/>
    <n v="1125"/>
  </r>
  <r>
    <x v="4"/>
    <x v="233"/>
    <n v="10113"/>
    <n v="2344"/>
  </r>
  <r>
    <x v="4"/>
    <x v="1"/>
    <n v="8796"/>
    <n v="1982"/>
  </r>
  <r>
    <x v="6"/>
    <x v="1"/>
    <n v="7399"/>
    <n v="1739"/>
  </r>
  <r>
    <x v="2"/>
    <x v="1"/>
    <n v="7525"/>
    <n v="1878"/>
  </r>
  <r>
    <x v="3"/>
    <x v="1"/>
    <n v="7412"/>
    <n v="1906"/>
  </r>
  <r>
    <x v="6"/>
    <x v="1"/>
    <n v="8278"/>
    <n v="2015"/>
  </r>
  <r>
    <x v="1"/>
    <x v="1"/>
    <n v="8314"/>
    <n v="1971"/>
  </r>
  <r>
    <x v="4"/>
    <x v="1"/>
    <n v="7063"/>
    <n v="1910"/>
  </r>
  <r>
    <x v="6"/>
    <x v="1"/>
    <n v="4940"/>
    <n v="1897"/>
  </r>
  <r>
    <x v="2"/>
    <x v="1"/>
    <n v="8168"/>
    <n v="2096"/>
  </r>
  <r>
    <x v="5"/>
    <x v="1"/>
    <n v="7726"/>
    <n v="1906"/>
  </r>
  <r>
    <x v="0"/>
    <x v="1"/>
    <n v="8275"/>
    <n v="1962"/>
  </r>
  <r>
    <x v="3"/>
    <x v="1"/>
    <n v="6440"/>
    <n v="1826"/>
  </r>
  <r>
    <x v="5"/>
    <x v="138"/>
    <n v="7566"/>
    <n v="1431"/>
  </r>
  <r>
    <x v="4"/>
    <x v="1"/>
    <n v="4747"/>
    <n v="1788"/>
  </r>
  <r>
    <x v="6"/>
    <x v="166"/>
    <n v="3077"/>
    <n v="1237"/>
  </r>
  <r>
    <x v="4"/>
    <x v="117"/>
    <n v="8856"/>
    <n v="1450"/>
  </r>
  <r>
    <x v="6"/>
    <x v="234"/>
    <n v="10414"/>
    <n v="1501"/>
  </r>
  <r>
    <x v="2"/>
    <x v="8"/>
    <n v="16520"/>
    <n v="1760"/>
  </r>
  <r>
    <x v="3"/>
    <x v="173"/>
    <n v="14335"/>
    <n v="1710"/>
  </r>
  <r>
    <x v="6"/>
    <x v="235"/>
    <n v="13559"/>
    <n v="1628"/>
  </r>
  <r>
    <x v="1"/>
    <x v="47"/>
    <n v="12312"/>
    <n v="1618"/>
  </r>
  <r>
    <x v="4"/>
    <x v="236"/>
    <n v="11677"/>
    <n v="1590"/>
  </r>
  <r>
    <x v="6"/>
    <x v="219"/>
    <n v="11550"/>
    <n v="1574"/>
  </r>
  <r>
    <x v="2"/>
    <x v="61"/>
    <n v="13585"/>
    <n v="1633"/>
  </r>
  <r>
    <x v="5"/>
    <x v="1"/>
    <n v="14687"/>
    <n v="1667"/>
  </r>
  <r>
    <x v="0"/>
    <x v="138"/>
    <n v="13072"/>
    <n v="1630"/>
  </r>
  <r>
    <x v="3"/>
    <x v="237"/>
    <n v="746"/>
    <n v="52"/>
  </r>
  <r>
    <x v="4"/>
    <x v="238"/>
    <n v="8539"/>
    <n v="3654"/>
  </r>
  <r>
    <x v="6"/>
    <x v="1"/>
    <n v="0"/>
    <n v="1980"/>
  </r>
  <r>
    <x v="2"/>
    <x v="239"/>
    <n v="475"/>
    <n v="2207"/>
  </r>
  <r>
    <x v="3"/>
    <x v="240"/>
    <n v="4496"/>
    <n v="2828"/>
  </r>
  <r>
    <x v="6"/>
    <x v="241"/>
    <n v="10252"/>
    <n v="3879"/>
  </r>
  <r>
    <x v="1"/>
    <x v="242"/>
    <n v="11728"/>
    <n v="3429"/>
  </r>
  <r>
    <x v="4"/>
    <x v="190"/>
    <n v="4369"/>
    <n v="2704"/>
  </r>
  <r>
    <x v="6"/>
    <x v="1"/>
    <n v="6132"/>
    <n v="2975"/>
  </r>
  <r>
    <x v="2"/>
    <x v="243"/>
    <n v="5862"/>
    <n v="3089"/>
  </r>
  <r>
    <x v="5"/>
    <x v="244"/>
    <n v="4556"/>
    <n v="2785"/>
  </r>
  <r>
    <x v="0"/>
    <x v="82"/>
    <n v="5546"/>
    <n v="2926"/>
  </r>
  <r>
    <x v="3"/>
    <x v="1"/>
    <n v="3689"/>
    <n v="2645"/>
  </r>
  <r>
    <x v="5"/>
    <x v="245"/>
    <n v="590"/>
    <n v="1120"/>
  </r>
  <r>
    <x v="4"/>
    <x v="1"/>
    <n v="5394"/>
    <n v="2286"/>
  </r>
  <r>
    <x v="4"/>
    <x v="1"/>
    <n v="7753"/>
    <n v="2115"/>
  </r>
  <r>
    <x v="6"/>
    <x v="169"/>
    <n v="1251"/>
    <n v="1593"/>
  </r>
  <r>
    <x v="2"/>
    <x v="173"/>
    <n v="9261"/>
    <n v="2270"/>
  </r>
  <r>
    <x v="3"/>
    <x v="137"/>
    <n v="9648"/>
    <n v="2235"/>
  </r>
  <r>
    <x v="6"/>
    <x v="1"/>
    <n v="10429"/>
    <n v="2282"/>
  </r>
  <r>
    <x v="1"/>
    <x v="246"/>
    <n v="13658"/>
    <n v="2530"/>
  </r>
  <r>
    <x v="4"/>
    <x v="54"/>
    <n v="9524"/>
    <n v="2266"/>
  </r>
  <r>
    <x v="6"/>
    <x v="234"/>
    <n v="7937"/>
    <n v="2158"/>
  </r>
  <r>
    <x v="2"/>
    <x v="247"/>
    <n v="3672"/>
    <n v="1792"/>
  </r>
  <r>
    <x v="5"/>
    <x v="248"/>
    <n v="10378"/>
    <n v="2345"/>
  </r>
  <r>
    <x v="0"/>
    <x v="158"/>
    <n v="9487"/>
    <n v="2260"/>
  </r>
  <r>
    <x v="3"/>
    <x v="249"/>
    <n v="9129"/>
    <n v="2232"/>
  </r>
  <r>
    <x v="5"/>
    <x v="250"/>
    <n v="17"/>
    <n v="257"/>
  </r>
  <r>
    <x v="4"/>
    <x v="1"/>
    <n v="10122"/>
    <n v="2955"/>
  </r>
  <r>
    <x v="6"/>
    <x v="251"/>
    <n v="10255"/>
    <n v="2926"/>
  </r>
  <r>
    <x v="2"/>
    <x v="215"/>
    <n v="10096"/>
    <n v="3147"/>
  </r>
  <r>
    <x v="3"/>
    <x v="252"/>
    <n v="12727"/>
    <n v="3290"/>
  </r>
  <r>
    <x v="6"/>
    <x v="253"/>
    <n v="12375"/>
    <n v="3162"/>
  </r>
  <r>
    <x v="1"/>
    <x v="254"/>
    <n v="9603"/>
    <n v="2899"/>
  </r>
  <r>
    <x v="4"/>
    <x v="1"/>
    <n v="13175"/>
    <n v="3425"/>
  </r>
  <r>
    <x v="6"/>
    <x v="55"/>
    <n v="22770"/>
    <n v="4022"/>
  </r>
  <r>
    <x v="2"/>
    <x v="158"/>
    <n v="17298"/>
    <n v="3934"/>
  </r>
  <r>
    <x v="5"/>
    <x v="123"/>
    <n v="10218"/>
    <n v="3013"/>
  </r>
  <r>
    <x v="0"/>
    <x v="91"/>
    <n v="10299"/>
    <n v="3061"/>
  </r>
  <r>
    <x v="3"/>
    <x v="108"/>
    <n v="10201"/>
    <n v="2954"/>
  </r>
  <r>
    <x v="5"/>
    <x v="135"/>
    <n v="3369"/>
    <n v="1623"/>
  </r>
  <r>
    <x v="4"/>
    <x v="152"/>
    <n v="3276"/>
    <n v="2113"/>
  </r>
  <r>
    <x v="6"/>
    <x v="255"/>
    <n v="5232"/>
    <n v="2246"/>
  </r>
  <r>
    <x v="2"/>
    <x v="161"/>
    <n v="6910"/>
    <n v="2336"/>
  </r>
  <r>
    <x v="3"/>
    <x v="137"/>
    <n v="7502"/>
    <n v="2421"/>
  </r>
  <r>
    <x v="6"/>
    <x v="256"/>
    <n v="2923"/>
    <n v="2070"/>
  </r>
  <r>
    <x v="1"/>
    <x v="257"/>
    <n v="3800"/>
    <n v="2120"/>
  </r>
  <r>
    <x v="4"/>
    <x v="243"/>
    <n v="4514"/>
    <n v="2211"/>
  </r>
  <r>
    <x v="6"/>
    <x v="258"/>
    <n v="5183"/>
    <n v="2123"/>
  </r>
  <r>
    <x v="2"/>
    <x v="119"/>
    <n v="7303"/>
    <n v="2423"/>
  </r>
  <r>
    <x v="5"/>
    <x v="227"/>
    <n v="5275"/>
    <n v="2281"/>
  </r>
  <r>
    <x v="0"/>
    <x v="166"/>
    <n v="3915"/>
    <n v="2181"/>
  </r>
  <r>
    <x v="3"/>
    <x v="259"/>
    <n v="9105"/>
    <n v="2499"/>
  </r>
  <r>
    <x v="5"/>
    <x v="260"/>
    <n v="768"/>
    <n v="1212"/>
  </r>
  <r>
    <x v="4"/>
    <x v="1"/>
    <n v="5135"/>
    <n v="1909"/>
  </r>
  <r>
    <x v="6"/>
    <x v="261"/>
    <n v="3428"/>
    <n v="1692"/>
  </r>
  <r>
    <x v="2"/>
    <x v="1"/>
    <n v="7891"/>
    <n v="2066"/>
  </r>
  <r>
    <x v="3"/>
    <x v="1"/>
    <n v="5267"/>
    <n v="1953"/>
  </r>
  <r>
    <x v="6"/>
    <x v="1"/>
    <n v="5232"/>
    <n v="1842"/>
  </r>
  <r>
    <x v="1"/>
    <x v="1"/>
    <n v="10611"/>
    <n v="2262"/>
  </r>
  <r>
    <x v="4"/>
    <x v="1"/>
    <n v="3755"/>
    <n v="1722"/>
  </r>
  <r>
    <x v="6"/>
    <x v="262"/>
    <n v="8237"/>
    <n v="1973"/>
  </r>
  <r>
    <x v="2"/>
    <x v="187"/>
    <n v="6543"/>
    <n v="2666"/>
  </r>
  <r>
    <x v="5"/>
    <x v="1"/>
    <n v="11451"/>
    <n v="2223"/>
  </r>
  <r>
    <x v="0"/>
    <x v="1"/>
    <n v="6435"/>
    <n v="1889"/>
  </r>
  <r>
    <x v="3"/>
    <x v="1"/>
    <n v="9108"/>
    <n v="2131"/>
  </r>
  <r>
    <x v="5"/>
    <x v="152"/>
    <n v="6307"/>
    <n v="1452"/>
  </r>
  <r>
    <x v="4"/>
    <x v="255"/>
    <n v="7213"/>
    <n v="2947"/>
  </r>
  <r>
    <x v="6"/>
    <x v="1"/>
    <n v="0"/>
    <n v="2017"/>
  </r>
  <r>
    <x v="2"/>
    <x v="45"/>
    <n v="7245"/>
    <n v="2859"/>
  </r>
  <r>
    <x v="3"/>
    <x v="164"/>
    <n v="9454"/>
    <n v="3145"/>
  </r>
  <r>
    <x v="6"/>
    <x v="104"/>
    <n v="8161"/>
    <n v="3004"/>
  </r>
  <r>
    <x v="1"/>
    <x v="263"/>
    <n v="8614"/>
    <n v="3006"/>
  </r>
  <r>
    <x v="4"/>
    <x v="249"/>
    <n v="6943"/>
    <n v="2859"/>
  </r>
  <r>
    <x v="6"/>
    <x v="147"/>
    <n v="14370"/>
    <n v="3683"/>
  </r>
  <r>
    <x v="2"/>
    <x v="264"/>
    <n v="12857"/>
    <n v="3287"/>
  </r>
  <r>
    <x v="5"/>
    <x v="265"/>
    <n v="8232"/>
    <n v="2990"/>
  </r>
  <r>
    <x v="0"/>
    <x v="266"/>
    <n v="10613"/>
    <n v="3172"/>
  </r>
  <r>
    <x v="3"/>
    <x v="267"/>
    <n v="9810"/>
    <n v="3069"/>
  </r>
  <r>
    <x v="5"/>
    <x v="268"/>
    <n v="2752"/>
    <n v="1240"/>
  </r>
  <r>
    <x v="4"/>
    <x v="7"/>
    <n v="11596"/>
    <n v="2026"/>
  </r>
  <r>
    <x v="6"/>
    <x v="231"/>
    <n v="5164"/>
    <n v="1747"/>
  </r>
  <r>
    <x v="2"/>
    <x v="152"/>
    <n v="9769"/>
    <n v="1996"/>
  </r>
  <r>
    <x v="3"/>
    <x v="269"/>
    <n v="12848"/>
    <n v="2116"/>
  </r>
  <r>
    <x v="6"/>
    <x v="29"/>
    <n v="4249"/>
    <n v="1698"/>
  </r>
  <r>
    <x v="1"/>
    <x v="176"/>
    <n v="14331"/>
    <n v="2156"/>
  </r>
  <r>
    <x v="4"/>
    <x v="270"/>
    <n v="9632"/>
    <n v="1916"/>
  </r>
  <r>
    <x v="6"/>
    <x v="2"/>
    <n v="1868"/>
    <n v="1494"/>
  </r>
  <r>
    <x v="2"/>
    <x v="271"/>
    <n v="6083"/>
    <n v="1762"/>
  </r>
  <r>
    <x v="5"/>
    <x v="263"/>
    <n v="11611"/>
    <n v="2272"/>
  </r>
  <r>
    <x v="0"/>
    <x v="171"/>
    <n v="16358"/>
    <n v="2335"/>
  </r>
  <r>
    <x v="3"/>
    <x v="272"/>
    <n v="4926"/>
    <n v="1693"/>
  </r>
  <r>
    <x v="5"/>
    <x v="273"/>
    <n v="3121"/>
    <n v="741"/>
  </r>
  <r>
    <x v="4"/>
    <x v="79"/>
    <n v="8135"/>
    <n v="3405"/>
  </r>
  <r>
    <x v="6"/>
    <x v="192"/>
    <n v="13368"/>
    <n v="4546"/>
  </r>
  <r>
    <x v="2"/>
    <x v="142"/>
    <n v="7439"/>
    <n v="3014"/>
  </r>
  <r>
    <x v="3"/>
    <x v="274"/>
    <n v="11045"/>
    <n v="3795"/>
  </r>
  <r>
    <x v="6"/>
    <x v="275"/>
    <n v="5206"/>
    <n v="2755"/>
  </r>
  <r>
    <x v="1"/>
    <x v="188"/>
    <n v="7550"/>
    <n v="3004"/>
  </r>
  <r>
    <x v="4"/>
    <x v="1"/>
    <n v="4950"/>
    <n v="2643"/>
  </r>
  <r>
    <x v="6"/>
    <x v="1"/>
    <n v="0"/>
    <n v="1819"/>
  </r>
  <r>
    <x v="2"/>
    <x v="1"/>
    <n v="0"/>
    <n v="1819"/>
  </r>
  <r>
    <x v="5"/>
    <x v="276"/>
    <n v="3421"/>
    <n v="2489"/>
  </r>
  <r>
    <x v="0"/>
    <x v="277"/>
    <n v="8869"/>
    <n v="3841"/>
  </r>
  <r>
    <x v="3"/>
    <x v="278"/>
    <n v="4038"/>
    <n v="1665"/>
  </r>
  <r>
    <x v="4"/>
    <x v="1"/>
    <n v="0"/>
    <n v="1496"/>
  </r>
  <r>
    <x v="6"/>
    <x v="46"/>
    <n v="8915"/>
    <n v="2361"/>
  </r>
  <r>
    <x v="2"/>
    <x v="1"/>
    <n v="4933"/>
    <n v="2044"/>
  </r>
  <r>
    <x v="3"/>
    <x v="1"/>
    <n v="0"/>
    <n v="1496"/>
  </r>
  <r>
    <x v="6"/>
    <x v="279"/>
    <n v="2997"/>
    <n v="1902"/>
  </r>
  <r>
    <x v="1"/>
    <x v="92"/>
    <n v="9799"/>
    <n v="2636"/>
  </r>
  <r>
    <x v="4"/>
    <x v="275"/>
    <n v="3365"/>
    <n v="1838"/>
  </r>
  <r>
    <x v="6"/>
    <x v="38"/>
    <n v="7336"/>
    <n v="2469"/>
  </r>
  <r>
    <x v="2"/>
    <x v="280"/>
    <n v="7328"/>
    <n v="2250"/>
  </r>
  <r>
    <x v="5"/>
    <x v="281"/>
    <n v="4477"/>
    <n v="1248"/>
  </r>
  <r>
    <x v="4"/>
    <x v="1"/>
    <n v="4562"/>
    <n v="2560"/>
  </r>
  <r>
    <x v="6"/>
    <x v="1"/>
    <n v="9837"/>
    <n v="3327"/>
  </r>
  <r>
    <x v="2"/>
    <x v="1"/>
    <n v="6781"/>
    <n v="2725"/>
  </r>
  <r>
    <x v="3"/>
    <x v="1"/>
    <n v="6047"/>
    <n v="2671"/>
  </r>
  <r>
    <x v="6"/>
    <x v="1"/>
    <n v="5832"/>
    <n v="2718"/>
  </r>
  <r>
    <x v="1"/>
    <x v="1"/>
    <n v="6339"/>
    <n v="2682"/>
  </r>
  <r>
    <x v="4"/>
    <x v="1"/>
    <n v="6116"/>
    <n v="2806"/>
  </r>
  <r>
    <x v="6"/>
    <x v="1"/>
    <n v="5510"/>
    <n v="2613"/>
  </r>
  <r>
    <x v="2"/>
    <x v="1"/>
    <n v="7706"/>
    <n v="2712"/>
  </r>
  <r>
    <x v="5"/>
    <x v="282"/>
    <n v="6277"/>
    <n v="2175"/>
  </r>
  <r>
    <x v="0"/>
    <x v="1"/>
    <n v="0"/>
    <n v="0"/>
  </r>
  <r>
    <x v="4"/>
    <x v="1"/>
    <n v="0"/>
    <n v="1841"/>
  </r>
  <r>
    <x v="6"/>
    <x v="1"/>
    <n v="2487"/>
    <n v="2319"/>
  </r>
  <r>
    <x v="2"/>
    <x v="1"/>
    <n v="0"/>
    <n v="1841"/>
  </r>
  <r>
    <x v="3"/>
    <x v="1"/>
    <n v="9"/>
    <n v="1843"/>
  </r>
  <r>
    <x v="6"/>
    <x v="1"/>
    <n v="0"/>
    <n v="1841"/>
  </r>
  <r>
    <x v="1"/>
    <x v="1"/>
    <n v="0"/>
    <n v="1841"/>
  </r>
  <r>
    <x v="4"/>
    <x v="1"/>
    <n v="4697"/>
    <n v="2496"/>
  </r>
  <r>
    <x v="6"/>
    <x v="283"/>
    <n v="1967"/>
    <n v="1032"/>
  </r>
  <r>
    <x v="4"/>
    <x v="119"/>
    <n v="10199"/>
    <n v="1994"/>
  </r>
  <r>
    <x v="6"/>
    <x v="94"/>
    <n v="5454"/>
    <n v="1740"/>
  </r>
  <r>
    <x v="2"/>
    <x v="284"/>
    <n v="12912"/>
    <n v="2162"/>
  </r>
  <r>
    <x v="3"/>
    <x v="116"/>
    <n v="12109"/>
    <n v="2072"/>
  </r>
  <r>
    <x v="6"/>
    <x v="21"/>
    <n v="10147"/>
    <n v="2086"/>
  </r>
  <r>
    <x v="1"/>
    <x v="93"/>
    <n v="10524"/>
    <n v="2066"/>
  </r>
  <r>
    <x v="4"/>
    <x v="115"/>
    <n v="5908"/>
    <n v="1850"/>
  </r>
  <r>
    <x v="6"/>
    <x v="171"/>
    <n v="6815"/>
    <n v="1947"/>
  </r>
  <r>
    <x v="2"/>
    <x v="36"/>
    <n v="4188"/>
    <n v="1659"/>
  </r>
  <r>
    <x v="5"/>
    <x v="35"/>
    <n v="12342"/>
    <n v="2105"/>
  </r>
  <r>
    <x v="0"/>
    <x v="219"/>
    <n v="15448"/>
    <n v="2361"/>
  </r>
  <r>
    <x v="3"/>
    <x v="253"/>
    <n v="6722"/>
    <n v="1855"/>
  </r>
  <r>
    <x v="5"/>
    <x v="285"/>
    <n v="3587"/>
    <n v="928"/>
  </r>
  <r>
    <x v="4"/>
    <x v="1"/>
    <n v="14172"/>
    <n v="2937"/>
  </r>
  <r>
    <x v="6"/>
    <x v="286"/>
    <n v="5600"/>
    <n v="2225"/>
  </r>
  <r>
    <x v="2"/>
    <x v="1"/>
    <n v="13041"/>
    <n v="2642"/>
  </r>
  <r>
    <x v="3"/>
    <x v="1"/>
    <n v="14510"/>
    <n v="2976"/>
  </r>
  <r>
    <x v="6"/>
    <x v="1"/>
    <n v="0"/>
    <n v="1557"/>
  </r>
  <r>
    <x v="1"/>
    <x v="1"/>
    <n v="15010"/>
    <n v="2933"/>
  </r>
  <r>
    <x v="4"/>
    <x v="1"/>
    <n v="11459"/>
    <n v="2553"/>
  </r>
  <r>
    <x v="6"/>
    <x v="287"/>
    <n v="0"/>
    <n v="120"/>
  </r>
  <r>
    <x v="4"/>
    <x v="288"/>
    <n v="11317"/>
    <n v="2772"/>
  </r>
  <r>
    <x v="6"/>
    <x v="138"/>
    <n v="12390"/>
    <n v="2730"/>
  </r>
  <r>
    <x v="2"/>
    <x v="289"/>
    <n v="10052"/>
    <n v="2754"/>
  </r>
  <r>
    <x v="3"/>
    <x v="176"/>
    <n v="10288"/>
    <n v="2754"/>
  </r>
  <r>
    <x v="6"/>
    <x v="128"/>
    <n v="10988"/>
    <n v="2655"/>
  </r>
  <r>
    <x v="1"/>
    <x v="1"/>
    <n v="8564"/>
    <n v="2386"/>
  </r>
  <r>
    <x v="4"/>
    <x v="290"/>
    <n v="12461"/>
    <n v="2924"/>
  </r>
  <r>
    <x v="6"/>
    <x v="84"/>
    <n v="12827"/>
    <n v="2739"/>
  </r>
  <r>
    <x v="2"/>
    <x v="27"/>
    <n v="10677"/>
    <n v="2534"/>
  </r>
  <r>
    <x v="5"/>
    <x v="139"/>
    <n v="13566"/>
    <n v="2960"/>
  </r>
  <r>
    <x v="0"/>
    <x v="174"/>
    <n v="14433"/>
    <n v="2800"/>
  </r>
  <r>
    <x v="3"/>
    <x v="181"/>
    <n v="9572"/>
    <n v="2735"/>
  </r>
  <r>
    <x v="5"/>
    <x v="291"/>
    <n v="3789"/>
    <n v="1199"/>
  </r>
  <r>
    <x v="4"/>
    <x v="1"/>
    <n v="18060"/>
    <n v="3186"/>
  </r>
  <r>
    <x v="6"/>
    <x v="1"/>
    <n v="1170"/>
    <n v="1886"/>
  </r>
  <r>
    <x v="2"/>
    <x v="1"/>
    <n v="1969"/>
    <n v="1988"/>
  </r>
  <r>
    <x v="3"/>
    <x v="1"/>
    <n v="15484"/>
    <n v="3023"/>
  </r>
  <r>
    <x v="6"/>
    <x v="1"/>
    <n v="14581"/>
    <n v="2918"/>
  </r>
  <r>
    <x v="1"/>
    <x v="1"/>
    <n v="14990"/>
    <n v="2950"/>
  </r>
  <r>
    <x v="4"/>
    <x v="1"/>
    <n v="13953"/>
    <n v="2859"/>
  </r>
  <r>
    <x v="6"/>
    <x v="292"/>
    <n v="19769"/>
    <n v="3331"/>
  </r>
  <r>
    <x v="2"/>
    <x v="1"/>
    <n v="22026"/>
    <n v="3589"/>
  </r>
  <r>
    <x v="5"/>
    <x v="1"/>
    <n v="12465"/>
    <n v="2765"/>
  </r>
  <r>
    <x v="0"/>
    <x v="1"/>
    <n v="14810"/>
    <n v="2926"/>
  </r>
  <r>
    <x v="3"/>
    <x v="1"/>
    <n v="12209"/>
    <n v="2809"/>
  </r>
  <r>
    <x v="5"/>
    <x v="259"/>
    <n v="4998"/>
    <n v="1505"/>
  </r>
  <r>
    <x v="4"/>
    <x v="1"/>
    <n v="9033"/>
    <n v="2044"/>
  </r>
  <r>
    <x v="4"/>
    <x v="57"/>
    <n v="7626"/>
    <n v="3635"/>
  </r>
  <r>
    <x v="6"/>
    <x v="98"/>
    <n v="11419"/>
    <n v="3369"/>
  </r>
  <r>
    <x v="2"/>
    <x v="265"/>
    <n v="6064"/>
    <n v="3491"/>
  </r>
  <r>
    <x v="3"/>
    <x v="293"/>
    <n v="8712"/>
    <n v="3784"/>
  </r>
  <r>
    <x v="6"/>
    <x v="205"/>
    <n v="7875"/>
    <n v="3110"/>
  </r>
  <r>
    <x v="1"/>
    <x v="12"/>
    <n v="8567"/>
    <n v="3783"/>
  </r>
  <r>
    <x v="4"/>
    <x v="7"/>
    <n v="7045"/>
    <n v="3644"/>
  </r>
  <r>
    <x v="6"/>
    <x v="294"/>
    <n v="4468"/>
    <n v="2799"/>
  </r>
  <r>
    <x v="2"/>
    <x v="295"/>
    <n v="2943"/>
    <n v="2685"/>
  </r>
  <r>
    <x v="5"/>
    <x v="104"/>
    <n v="8382"/>
    <n v="3721"/>
  </r>
  <r>
    <x v="0"/>
    <x v="70"/>
    <n v="6582"/>
    <n v="3586"/>
  </r>
  <r>
    <x v="3"/>
    <x v="48"/>
    <n v="9143"/>
    <n v="3788"/>
  </r>
  <r>
    <x v="5"/>
    <x v="296"/>
    <n v="4561"/>
    <n v="1976"/>
  </r>
  <r>
    <x v="4"/>
    <x v="1"/>
    <n v="5014"/>
    <n v="2650"/>
  </r>
  <r>
    <x v="6"/>
    <x v="1"/>
    <n v="4512"/>
    <n v="2596"/>
  </r>
  <r>
    <x v="2"/>
    <x v="1"/>
    <n v="8469"/>
    <n v="2894"/>
  </r>
  <r>
    <x v="3"/>
    <x v="1"/>
    <n v="12015"/>
    <n v="3212"/>
  </r>
  <r>
    <x v="6"/>
    <x v="1"/>
    <n v="3588"/>
    <n v="2516"/>
  </r>
  <r>
    <x v="1"/>
    <x v="1"/>
    <n v="12427"/>
    <n v="3266"/>
  </r>
  <r>
    <x v="4"/>
    <x v="1"/>
    <n v="5843"/>
    <n v="2683"/>
  </r>
  <r>
    <x v="6"/>
    <x v="1"/>
    <n v="6117"/>
    <n v="2810"/>
  </r>
  <r>
    <x v="2"/>
    <x v="1"/>
    <n v="9217"/>
    <n v="2940"/>
  </r>
  <r>
    <x v="5"/>
    <x v="1"/>
    <n v="9877"/>
    <n v="2947"/>
  </r>
  <r>
    <x v="0"/>
    <x v="1"/>
    <n v="8240"/>
    <n v="2846"/>
  </r>
  <r>
    <x v="3"/>
    <x v="297"/>
    <n v="8701"/>
    <n v="2804"/>
  </r>
  <r>
    <x v="5"/>
    <x v="1"/>
    <n v="0"/>
    <n v="0"/>
  </r>
  <r>
    <x v="4"/>
    <x v="180"/>
    <n v="2564"/>
    <n v="2044"/>
  </r>
  <r>
    <x v="6"/>
    <x v="298"/>
    <n v="1619"/>
    <n v="1962"/>
  </r>
  <r>
    <x v="2"/>
    <x v="75"/>
    <n v="1831"/>
    <n v="2015"/>
  </r>
  <r>
    <x v="3"/>
    <x v="299"/>
    <n v="2421"/>
    <n v="2297"/>
  </r>
  <r>
    <x v="6"/>
    <x v="184"/>
    <n v="2283"/>
    <n v="2067"/>
  </r>
  <r>
    <x v="1"/>
    <x v="1"/>
    <n v="0"/>
    <n v="1688"/>
  </r>
  <r>
    <x v="4"/>
    <x v="1"/>
    <n v="0"/>
    <n v="1688"/>
  </r>
  <r>
    <x v="6"/>
    <x v="1"/>
    <n v="0"/>
    <n v="1688"/>
  </r>
  <r>
    <x v="2"/>
    <x v="1"/>
    <n v="0"/>
    <n v="1688"/>
  </r>
  <r>
    <x v="5"/>
    <x v="1"/>
    <n v="0"/>
    <n v="1688"/>
  </r>
  <r>
    <x v="0"/>
    <x v="300"/>
    <n v="0"/>
    <n v="57"/>
  </r>
  <r>
    <x v="4"/>
    <x v="1"/>
    <n v="23186"/>
    <n v="3921"/>
  </r>
  <r>
    <x v="6"/>
    <x v="1"/>
    <n v="10930"/>
    <n v="2786"/>
  </r>
  <r>
    <x v="2"/>
    <x v="1"/>
    <n v="4790"/>
    <n v="2189"/>
  </r>
  <r>
    <x v="3"/>
    <x v="1"/>
    <n v="10818"/>
    <n v="2817"/>
  </r>
  <r>
    <x v="6"/>
    <x v="1"/>
    <n v="18193"/>
    <n v="3477"/>
  </r>
  <r>
    <x v="1"/>
    <x v="1"/>
    <n v="14055"/>
    <n v="3052"/>
  </r>
  <r>
    <x v="4"/>
    <x v="1"/>
    <n v="21727"/>
    <n v="4015"/>
  </r>
  <r>
    <x v="6"/>
    <x v="1"/>
    <n v="12332"/>
    <n v="4142"/>
  </r>
  <r>
    <x v="2"/>
    <x v="1"/>
    <n v="10686"/>
    <n v="2847"/>
  </r>
  <r>
    <x v="5"/>
    <x v="1"/>
    <n v="20226"/>
    <n v="3710"/>
  </r>
  <r>
    <x v="0"/>
    <x v="1"/>
    <n v="10733"/>
    <n v="2832"/>
  </r>
  <r>
    <x v="3"/>
    <x v="1"/>
    <n v="21420"/>
    <n v="3832"/>
  </r>
  <r>
    <x v="5"/>
    <x v="189"/>
    <n v="8064"/>
    <n v="18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10">
  <location ref="A34:E43" firstHeaderRow="1" firstDataRow="2" firstDataCol="1"/>
  <pivotFields count="19">
    <pivotField compact="0" outline="0" showAll="0"/>
    <pivotField compact="0" outline="0" showAll="0"/>
    <pivotField axis="axisRow" compact="0" outline="0" showAll="0">
      <items count="8">
        <item x="5"/>
        <item x="6"/>
        <item x="0"/>
        <item x="1"/>
        <item x="2"/>
        <item x="3"/>
        <item x="4"/>
        <item t="default"/>
      </items>
    </pivotField>
    <pivotField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 defaultSubtotal="0"/>
    <pivotField compact="0" outline="0" showAll="0" defaultSubtota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g. of SedentaryMinutes" fld="14" subtotal="average" baseField="0" baseItem="0"/>
    <dataField name="Avg.of LightlyActiveMinutes" fld="13" subtotal="average" baseField="0" baseItem="0"/>
    <dataField name="Avg. of FairlyActiveMinutes" fld="12" subtotal="average" baseField="0" baseItem="0"/>
    <dataField name="Avg. of VeryActiveMinutes" fld="11" subtotal="average" baseField="0" baseItem="0"/>
  </dataFields>
  <formats count="22">
    <format dxfId="97">
      <pivotArea outline="0" collapsedLevelsAreSubtotals="1" fieldPosition="0">
        <references count="1">
          <reference field="4294967294" count="4" selected="0">
            <x v="0"/>
            <x v="1"/>
            <x v="2"/>
            <x v="3"/>
          </reference>
        </references>
      </pivotArea>
    </format>
    <format dxfId="96">
      <pivotArea field="2" type="button" dataOnly="0" labelOnly="1" outline="0" axis="axisRow" fieldPosition="0"/>
    </format>
    <format dxfId="9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4">
      <pivotArea field="2" type="button" dataOnly="0" labelOnly="1" outline="0" axis="axisRow" fieldPosition="0"/>
    </format>
    <format dxfId="9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2">
      <pivotArea outline="0" collapsedLevelsAreSubtotals="1" fieldPosition="0">
        <references count="2">
          <reference field="4294967294" count="4" selected="0">
            <x v="0"/>
            <x v="1"/>
            <x v="2"/>
            <x v="3"/>
          </reference>
          <reference field="2" count="0" selected="0"/>
        </references>
      </pivotArea>
    </format>
    <format dxfId="91">
      <pivotArea outline="0" collapsedLevelsAreSubtotals="1" fieldPosition="0">
        <references count="2">
          <reference field="4294967294" count="4" selected="0">
            <x v="0"/>
            <x v="1"/>
            <x v="2"/>
            <x v="3"/>
          </reference>
          <reference field="2" count="0" selected="0"/>
        </references>
      </pivotArea>
    </format>
    <format dxfId="90">
      <pivotArea outline="0" collapsedLevelsAreSubtotals="1" fieldPosition="0">
        <references count="2">
          <reference field="4294967294" count="4" selected="0">
            <x v="0"/>
            <x v="1"/>
            <x v="2"/>
            <x v="3"/>
          </reference>
          <reference field="2" count="0" selected="0"/>
        </references>
      </pivotArea>
    </format>
    <format dxfId="89">
      <pivotArea outline="0" collapsedLevelsAreSubtotals="1" fieldPosition="0">
        <references count="2">
          <reference field="4294967294" count="4" selected="0">
            <x v="0"/>
            <x v="1"/>
            <x v="2"/>
            <x v="3"/>
          </reference>
          <reference field="2" count="0" selected="0"/>
        </references>
      </pivotArea>
    </format>
    <format dxfId="88">
      <pivotArea outline="0" collapsedLevelsAreSubtotals="1" fieldPosition="0">
        <references count="2">
          <reference field="4294967294" count="4" selected="0">
            <x v="0"/>
            <x v="1"/>
            <x v="2"/>
            <x v="3"/>
          </reference>
          <reference field="2" count="0" selected="0"/>
        </references>
      </pivotArea>
    </format>
    <format dxfId="87">
      <pivotArea outline="0" collapsedLevelsAreSubtotals="1" fieldPosition="0">
        <references count="2">
          <reference field="4294967294" count="4" selected="0">
            <x v="0"/>
            <x v="1"/>
            <x v="2"/>
            <x v="3"/>
          </reference>
          <reference field="2" count="0" selected="0"/>
        </references>
      </pivotArea>
    </format>
    <format dxfId="86">
      <pivotArea outline="0" collapsedLevelsAreSubtotals="1" fieldPosition="0">
        <references count="2">
          <reference field="4294967294" count="4" selected="0">
            <x v="0"/>
            <x v="1"/>
            <x v="2"/>
            <x v="3"/>
          </reference>
          <reference field="2" count="0" selected="0"/>
        </references>
      </pivotArea>
    </format>
    <format dxfId="85">
      <pivotArea grandRow="1" outline="0" collapsedLevelsAreSubtotals="1" fieldPosition="0"/>
    </format>
    <format dxfId="84">
      <pivotArea grandRow="1" outline="0" collapsedLevelsAreSubtotals="1" fieldPosition="0"/>
    </format>
    <format dxfId="83">
      <pivotArea grandRow="1" outline="0" collapsedLevelsAreSubtotals="1" fieldPosition="0"/>
    </format>
    <format dxfId="82">
      <pivotArea grandRow="1" outline="0" collapsedLevelsAreSubtotals="1" fieldPosition="0"/>
    </format>
    <format dxfId="81">
      <pivotArea grandRow="1" outline="0" collapsedLevelsAreSubtotals="1" fieldPosition="0"/>
    </format>
    <format dxfId="80">
      <pivotArea grandRow="1" outline="0" collapsedLevelsAreSubtotals="1" fieldPosition="0"/>
    </format>
    <format dxfId="79">
      <pivotArea outline="0" collapsedLevelsAreSubtotals="1" fieldPosition="0"/>
    </format>
    <format dxfId="78">
      <pivotArea field="-2" type="button" dataOnly="0" labelOnly="1" outline="0" axis="axisCol" fieldPosition="0"/>
    </format>
    <format dxfId="77">
      <pivotArea type="topRight" dataOnly="0" labelOnly="1" outline="0" fieldPosition="0"/>
    </format>
    <format dxfId="7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8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4">
  <location ref="A21:B30" firstHeaderRow="2" firstDataRow="2" firstDataCol="1"/>
  <pivotFields count="19">
    <pivotField compact="0" outline="0" showAll="0"/>
    <pivotField compact="0" outline="0" showAll="0"/>
    <pivotField axis="axisRow" compact="0" outline="0" showAll="0">
      <items count="8">
        <item x="5"/>
        <item x="6"/>
        <item x="0"/>
        <item x="1"/>
        <item x="2"/>
        <item x="3"/>
        <item x="4"/>
        <item t="default"/>
      </items>
    </pivotField>
    <pivotField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 defaultSubtotal="0"/>
    <pivotField dataField="1" compact="0" outline="0" showAll="0" defaultSubtota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Frequency" fld="18" subtotal="count" baseField="0" baseItem="0"/>
  </dataFields>
  <formats count="1">
    <format dxfId="98">
      <pivotArea field="2" type="button" dataOnly="0" labelOnly="1" outline="0" axis="axisRow" fieldPosition="0"/>
    </format>
  </format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2:H11" firstHeaderRow="1" firstDataRow="2" firstDataCol="1"/>
  <pivotFields count="19">
    <pivotField compact="0" outline="0" showAll="0"/>
    <pivotField compact="0" outline="0" showAll="0"/>
    <pivotField axis="axisRow" compact="0" outline="0" showAll="0">
      <items count="8">
        <item x="5"/>
        <item x="6"/>
        <item x="0"/>
        <item x="1"/>
        <item x="2"/>
        <item x="3"/>
        <item x="4"/>
        <item t="default"/>
      </items>
    </pivotField>
    <pivotField dataField="1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outline="0" showAll="0"/>
    <pivotField compact="0" outline="0" showAll="0" defaultSubtotal="0"/>
    <pivotField compact="0" outline="0" showAll="0" defaultSubtota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TotalSteps" fld="3" subtotal="average" baseField="0" baseItem="0"/>
    <dataField name="Average of Calories" fld="15" subtotal="average" baseField="0" baseItem="0"/>
    <dataField name="Average of Total Mintues" fld="16" subtotal="average" baseField="0" baseItem="0"/>
    <dataField name="Average of SedentaryMinutes" fld="14" subtotal="average" baseField="0" baseItem="0"/>
    <dataField name="Average of LightlyActiveMinutes" fld="13" subtotal="average" baseField="0" baseItem="0"/>
    <dataField name="Average of FairlyActiveMinutes" fld="12" subtotal="average" baseField="0" baseItem="0"/>
    <dataField name="Average of VeryActiveMinutes" fld="11" subtotal="average" baseField="0" baseItem="0"/>
  </dataFields>
  <formats count="34">
    <format dxfId="132">
      <pivotArea outline="0" collapsedLevelsAreSubtotals="1" fieldPosition="0">
        <references count="1">
          <reference field="4294967294" count="5" selected="0">
            <x v="2"/>
            <x v="3"/>
            <x v="4"/>
            <x v="5"/>
            <x v="6"/>
          </reference>
        </references>
      </pivotArea>
    </format>
    <format dxfId="131">
      <pivotArea field="2" type="button" dataOnly="0" labelOnly="1" outline="0" axis="axisRow" fieldPosition="0"/>
    </format>
    <format dxfId="13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129">
      <pivotArea field="2" type="button" dataOnly="0" labelOnly="1" outline="0" axis="axisRow" fieldPosition="0"/>
    </format>
    <format dxfId="128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127">
      <pivotArea outline="0" collapsedLevelsAreSubtotals="1" fieldPosition="0">
        <references count="2">
          <reference field="4294967294" count="1" selected="0">
            <x v="2"/>
          </reference>
          <reference field="2" count="0" selected="0"/>
        </references>
      </pivotArea>
    </format>
    <format dxfId="126">
      <pivotArea outline="0" collapsedLevelsAreSubtotals="1" fieldPosition="0">
        <references count="2">
          <reference field="4294967294" count="1" selected="0">
            <x v="2"/>
          </reference>
          <reference field="2" count="0" selected="0"/>
        </references>
      </pivotArea>
    </format>
    <format dxfId="125">
      <pivotArea outline="0" collapsedLevelsAreSubtotals="1" fieldPosition="0">
        <references count="2">
          <reference field="4294967294" count="1" selected="0">
            <x v="2"/>
          </reference>
          <reference field="2" count="0" selected="0"/>
        </references>
      </pivotArea>
    </format>
    <format dxfId="124">
      <pivotArea outline="0" collapsedLevelsAreSubtotals="1" fieldPosition="0">
        <references count="2">
          <reference field="4294967294" count="1" selected="0">
            <x v="2"/>
          </reference>
          <reference field="2" count="0" selected="0"/>
        </references>
      </pivotArea>
    </format>
    <format dxfId="123">
      <pivotArea outline="0" collapsedLevelsAreSubtotals="1" fieldPosition="0">
        <references count="2">
          <reference field="4294967294" count="1" selected="0">
            <x v="2"/>
          </reference>
          <reference field="2" count="0" selected="0"/>
        </references>
      </pivotArea>
    </format>
    <format dxfId="122">
      <pivotArea outline="0" collapsedLevelsAreSubtotals="1" fieldPosition="0">
        <references count="2">
          <reference field="4294967294" count="1" selected="0">
            <x v="2"/>
          </reference>
          <reference field="2" count="0" selected="0"/>
        </references>
      </pivotArea>
    </format>
    <format dxfId="121">
      <pivotArea outline="0" collapsedLevelsAreSubtotals="1" fieldPosition="0">
        <references count="2">
          <reference field="4294967294" count="2" selected="0">
            <x v="0"/>
            <x v="1"/>
          </reference>
          <reference field="2" count="0" selected="0"/>
        </references>
      </pivotArea>
    </format>
    <format dxfId="120">
      <pivotArea outline="0" collapsedLevelsAreSubtotals="1" fieldPosition="0">
        <references count="2">
          <reference field="4294967294" count="2" selected="0">
            <x v="0"/>
            <x v="1"/>
          </reference>
          <reference field="2" count="0" selected="0"/>
        </references>
      </pivotArea>
    </format>
    <format dxfId="119">
      <pivotArea outline="0" collapsedLevelsAreSubtotals="1" fieldPosition="0">
        <references count="2">
          <reference field="4294967294" count="2" selected="0">
            <x v="0"/>
            <x v="1"/>
          </reference>
          <reference field="2" count="0" selected="0"/>
        </references>
      </pivotArea>
    </format>
    <format dxfId="118">
      <pivotArea outline="0" collapsedLevelsAreSubtotals="1" fieldPosition="0">
        <references count="2">
          <reference field="4294967294" count="2" selected="0">
            <x v="0"/>
            <x v="1"/>
          </reference>
          <reference field="2" count="0" selected="0"/>
        </references>
      </pivotArea>
    </format>
    <format dxfId="117">
      <pivotArea outline="0" collapsedLevelsAreSubtotals="1" fieldPosition="0">
        <references count="2">
          <reference field="4294967294" count="2" selected="0">
            <x v="0"/>
            <x v="1"/>
          </reference>
          <reference field="2" count="0" selected="0"/>
        </references>
      </pivotArea>
    </format>
    <format dxfId="116">
      <pivotArea outline="0" collapsedLevelsAreSubtotals="1" fieldPosition="0">
        <references count="2">
          <reference field="4294967294" count="2" selected="0">
            <x v="0"/>
            <x v="1"/>
          </reference>
          <reference field="2" count="0" selected="0"/>
        </references>
      </pivotArea>
    </format>
    <format dxfId="115">
      <pivotArea outline="0" collapsedLevelsAreSubtotals="1" fieldPosition="0">
        <references count="2">
          <reference field="4294967294" count="4" selected="0">
            <x v="3"/>
            <x v="4"/>
            <x v="5"/>
            <x v="6"/>
          </reference>
          <reference field="2" count="0" selected="0"/>
        </references>
      </pivotArea>
    </format>
    <format dxfId="114">
      <pivotArea outline="0" collapsedLevelsAreSubtotals="1" fieldPosition="0">
        <references count="2">
          <reference field="4294967294" count="4" selected="0">
            <x v="3"/>
            <x v="4"/>
            <x v="5"/>
            <x v="6"/>
          </reference>
          <reference field="2" count="0" selected="0"/>
        </references>
      </pivotArea>
    </format>
    <format dxfId="113">
      <pivotArea outline="0" collapsedLevelsAreSubtotals="1" fieldPosition="0">
        <references count="2">
          <reference field="4294967294" count="4" selected="0">
            <x v="3"/>
            <x v="4"/>
            <x v="5"/>
            <x v="6"/>
          </reference>
          <reference field="2" count="0" selected="0"/>
        </references>
      </pivotArea>
    </format>
    <format dxfId="112">
      <pivotArea outline="0" collapsedLevelsAreSubtotals="1" fieldPosition="0">
        <references count="2">
          <reference field="4294967294" count="4" selected="0">
            <x v="3"/>
            <x v="4"/>
            <x v="5"/>
            <x v="6"/>
          </reference>
          <reference field="2" count="0" selected="0"/>
        </references>
      </pivotArea>
    </format>
    <format dxfId="111">
      <pivotArea outline="0" collapsedLevelsAreSubtotals="1" fieldPosition="0">
        <references count="2">
          <reference field="4294967294" count="4" selected="0">
            <x v="3"/>
            <x v="4"/>
            <x v="5"/>
            <x v="6"/>
          </reference>
          <reference field="2" count="0" selected="0"/>
        </references>
      </pivotArea>
    </format>
    <format dxfId="110">
      <pivotArea outline="0" collapsedLevelsAreSubtotals="1" fieldPosition="0">
        <references count="2">
          <reference field="4294967294" count="4" selected="0">
            <x v="3"/>
            <x v="4"/>
            <x v="5"/>
            <x v="6"/>
          </reference>
          <reference field="2" count="0" selected="0"/>
        </references>
      </pivotArea>
    </format>
    <format dxfId="109">
      <pivotArea outline="0" collapsedLevelsAreSubtotals="1" fieldPosition="0">
        <references count="2">
          <reference field="4294967294" count="4" selected="0">
            <x v="3"/>
            <x v="4"/>
            <x v="5"/>
            <x v="6"/>
          </reference>
          <reference field="2" count="0" selected="0"/>
        </references>
      </pivotArea>
    </format>
    <format dxfId="108">
      <pivotArea grandRow="1" outline="0" collapsedLevelsAreSubtotals="1" fieldPosition="0"/>
    </format>
    <format dxfId="107">
      <pivotArea grandRow="1" outline="0" collapsedLevelsAreSubtotals="1" fieldPosition="0"/>
    </format>
    <format dxfId="106">
      <pivotArea grandRow="1" outline="0" collapsedLevelsAreSubtotals="1" fieldPosition="0"/>
    </format>
    <format dxfId="105">
      <pivotArea grandRow="1" outline="0" collapsedLevelsAreSubtotals="1" fieldPosition="0"/>
    </format>
    <format dxfId="104">
      <pivotArea grandRow="1" outline="0" collapsedLevelsAreSubtotals="1" fieldPosition="0"/>
    </format>
    <format dxfId="103">
      <pivotArea grandRow="1" outline="0" collapsedLevelsAreSubtotals="1" fieldPosition="0"/>
    </format>
    <format dxfId="102">
      <pivotArea outline="0" collapsedLevelsAreSubtotals="1" fieldPosition="0"/>
    </format>
    <format dxfId="101">
      <pivotArea field="-2" type="button" dataOnly="0" labelOnly="1" outline="0" axis="axisCol" fieldPosition="0"/>
    </format>
    <format dxfId="100">
      <pivotArea type="topRight" dataOnly="0" labelOnly="1" outline="0" fieldPosition="0"/>
    </format>
    <format dxfId="99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6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5">
  <location ref="A19:C26" firstHeaderRow="1" firstDataRow="2" firstDataCol="1"/>
  <pivotFields count="4">
    <pivotField compact="0" outline="0" showAll="0" nonAutoSortDefault="1" defaultSubtotal="0">
      <items count="7">
        <item x="5"/>
        <item x="6"/>
        <item x="0"/>
        <item x="1"/>
        <item x="2"/>
        <item x="3"/>
        <item x="4"/>
      </items>
    </pivotField>
    <pivotField axis="axisRow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compact="0" outline="0" showAll="0"/>
    <pivotField dataField="1" compact="0" outline="0" showAll="0"/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otalSteps" fld="2" subtotal="average" baseField="0" baseItem="0"/>
    <dataField name="Average of Calories" fld="3" subtotal="average" baseField="0" baseItem="0"/>
  </dataFields>
  <formats count="27">
    <format dxfId="43">
      <pivotArea field="0" grandRow="1" outline="0" collapsedLevelsAreSubtotals="1">
        <references count="1">
          <reference field="4294967294" count="1" selected="0">
            <x v="0"/>
          </reference>
        </references>
      </pivotArea>
    </format>
    <format dxfId="42">
      <pivotArea field="0" grandRow="1" outline="0" collapsedLevelsAreSubtotals="1">
        <references count="1">
          <reference field="4294967294" count="1" selected="0">
            <x v="0"/>
          </reference>
        </references>
      </pivotArea>
    </format>
    <format dxfId="41">
      <pivotArea field="0" grandRow="1" outline="0" collapsedLevelsAreSubtotals="1">
        <references count="1">
          <reference field="4294967294" count="1" selected="0">
            <x v="0"/>
          </reference>
        </references>
      </pivotArea>
    </format>
    <format dxfId="40">
      <pivotArea field="0" grandRow="1" outline="0" collapsedLevelsAreSubtotals="1">
        <references count="1">
          <reference field="4294967294" count="1" selected="0">
            <x v="0"/>
          </reference>
        </references>
      </pivotArea>
    </format>
    <format dxfId="39">
      <pivotArea field="0" grandRow="1" outline="0" collapsedLevelsAreSubtotals="1">
        <references count="1">
          <reference field="4294967294" count="1" selected="0">
            <x v="0"/>
          </reference>
        </references>
      </pivotArea>
    </format>
    <format dxfId="38">
      <pivotArea field="0" grandRow="1" outline="0" collapsedLevelsAreSubtotals="1">
        <references count="1">
          <reference field="4294967294" count="1" selected="0">
            <x v="0"/>
          </reference>
        </references>
      </pivotArea>
    </format>
    <format dxfId="37">
      <pivotArea field="0" grandRow="1" outline="0" collapsedLevelsAreSubtotals="1">
        <references count="1">
          <reference field="4294967294" count="1" selected="0">
            <x v="1"/>
          </reference>
        </references>
      </pivotArea>
    </format>
    <format dxfId="36">
      <pivotArea field="0" grandRow="1" outline="0" collapsedLevelsAreSubtotals="1">
        <references count="1">
          <reference field="4294967294" count="1" selected="0">
            <x v="1"/>
          </reference>
        </references>
      </pivotArea>
    </format>
    <format dxfId="35">
      <pivotArea field="0" grandRow="1" outline="0" collapsedLevelsAreSubtotals="1">
        <references count="1">
          <reference field="4294967294" count="1" selected="0">
            <x v="1"/>
          </reference>
        </references>
      </pivotArea>
    </format>
    <format dxfId="34">
      <pivotArea field="0" grandRow="1" outline="0" collapsedLevelsAreSubtotals="1">
        <references count="1">
          <reference field="4294967294" count="1" selected="0">
            <x v="1"/>
          </reference>
        </references>
      </pivotArea>
    </format>
    <format dxfId="33">
      <pivotArea field="0" grandRow="1" outline="0" collapsedLevelsAreSubtotals="1">
        <references count="1">
          <reference field="4294967294" count="1" selected="0">
            <x v="1"/>
          </reference>
        </references>
      </pivotArea>
    </format>
    <format dxfId="32">
      <pivotArea field="0" grandRow="1" outline="0" collapsedLevelsAreSubtotals="1">
        <references count="1">
          <reference field="4294967294" count="1" selected="0">
            <x v="1"/>
          </reference>
        </references>
      </pivotArea>
    </format>
    <format dxfId="31">
      <pivotArea field="0" type="button" dataOnly="0" labelOnly="1" outline="0"/>
    </format>
    <format dxfId="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">
      <pivotArea outline="0" collapsedLevelsAreSubtotals="1" fieldPosition="0">
        <references count="2">
          <reference field="4294967294" count="1" selected="0">
            <x v="0"/>
          </reference>
          <reference field="1" count="5" selected="0">
            <x v="1"/>
            <x v="2"/>
            <x v="3"/>
            <x v="4"/>
            <x v="5"/>
          </reference>
        </references>
      </pivotArea>
    </format>
    <format dxfId="28">
      <pivotArea outline="0" collapsedLevelsAreSubtotals="1" fieldPosition="0">
        <references count="2">
          <reference field="4294967294" count="1" selected="0">
            <x v="0"/>
          </reference>
          <reference field="1" count="5" selected="0">
            <x v="1"/>
            <x v="2"/>
            <x v="3"/>
            <x v="4"/>
            <x v="5"/>
          </reference>
        </references>
      </pivotArea>
    </format>
    <format dxfId="27">
      <pivotArea outline="0" collapsedLevelsAreSubtotals="1" fieldPosition="0">
        <references count="2">
          <reference field="4294967294" count="1" selected="0">
            <x v="0"/>
          </reference>
          <reference field="1" count="5" selected="0">
            <x v="1"/>
            <x v="2"/>
            <x v="3"/>
            <x v="4"/>
            <x v="5"/>
          </reference>
        </references>
      </pivotArea>
    </format>
    <format dxfId="26">
      <pivotArea outline="0" collapsedLevelsAreSubtotals="1" fieldPosition="0">
        <references count="2">
          <reference field="4294967294" count="1" selected="0">
            <x v="0"/>
          </reference>
          <reference field="1" count="5" selected="0">
            <x v="1"/>
            <x v="2"/>
            <x v="3"/>
            <x v="4"/>
            <x v="5"/>
          </reference>
        </references>
      </pivotArea>
    </format>
    <format dxfId="25">
      <pivotArea outline="0" collapsedLevelsAreSubtotals="1" fieldPosition="0">
        <references count="2">
          <reference field="4294967294" count="1" selected="0">
            <x v="0"/>
          </reference>
          <reference field="1" count="5" selected="0">
            <x v="1"/>
            <x v="2"/>
            <x v="3"/>
            <x v="4"/>
            <x v="5"/>
          </reference>
        </references>
      </pivotArea>
    </format>
    <format dxfId="24">
      <pivotArea outline="0" collapsedLevelsAreSubtotals="1" fieldPosition="0">
        <references count="2">
          <reference field="4294967294" count="1" selected="0">
            <x v="0"/>
          </reference>
          <reference field="1" count="5" selected="0">
            <x v="1"/>
            <x v="2"/>
            <x v="3"/>
            <x v="4"/>
            <x v="5"/>
          </reference>
        </references>
      </pivotArea>
    </format>
    <format dxfId="23">
      <pivotArea outline="0" collapsedLevelsAreSubtotals="1" fieldPosition="0">
        <references count="2">
          <reference field="4294967294" count="1" selected="0">
            <x v="1"/>
          </reference>
          <reference field="1" count="5" selected="0">
            <x v="1"/>
            <x v="2"/>
            <x v="3"/>
            <x v="4"/>
            <x v="5"/>
          </reference>
        </references>
      </pivotArea>
    </format>
    <format dxfId="22">
      <pivotArea outline="0" collapsedLevelsAreSubtotals="1" fieldPosition="0">
        <references count="2">
          <reference field="4294967294" count="1" selected="0">
            <x v="1"/>
          </reference>
          <reference field="1" count="5" selected="0">
            <x v="1"/>
            <x v="2"/>
            <x v="3"/>
            <x v="4"/>
            <x v="5"/>
          </reference>
        </references>
      </pivotArea>
    </format>
    <format dxfId="21">
      <pivotArea outline="0" collapsedLevelsAreSubtotals="1" fieldPosition="0">
        <references count="2">
          <reference field="4294967294" count="1" selected="0">
            <x v="1"/>
          </reference>
          <reference field="1" count="5" selected="0">
            <x v="1"/>
            <x v="2"/>
            <x v="3"/>
            <x v="4"/>
            <x v="5"/>
          </reference>
        </references>
      </pivotArea>
    </format>
    <format dxfId="20">
      <pivotArea outline="0" collapsedLevelsAreSubtotals="1" fieldPosition="0">
        <references count="2">
          <reference field="4294967294" count="1" selected="0">
            <x v="1"/>
          </reference>
          <reference field="1" count="5" selected="0">
            <x v="1"/>
            <x v="2"/>
            <x v="3"/>
            <x v="4"/>
            <x v="5"/>
          </reference>
        </references>
      </pivotArea>
    </format>
    <format dxfId="19">
      <pivotArea outline="0" collapsedLevelsAreSubtotals="1" fieldPosition="0">
        <references count="2">
          <reference field="4294967294" count="1" selected="0">
            <x v="1"/>
          </reference>
          <reference field="1" count="5" selected="0">
            <x v="1"/>
            <x v="2"/>
            <x v="3"/>
            <x v="4"/>
            <x v="5"/>
          </reference>
        </references>
      </pivotArea>
    </format>
    <format dxfId="18">
      <pivotArea outline="0" collapsedLevelsAreSubtotals="1" fieldPosition="0">
        <references count="2">
          <reference field="4294967294" count="1" selected="0">
            <x v="1"/>
          </reference>
          <reference field="1" count="5" selected="0">
            <x v="1"/>
            <x v="2"/>
            <x v="3"/>
            <x v="4"/>
            <x v="5"/>
          </reference>
        </references>
      </pivotArea>
    </format>
    <format dxfId="17">
      <pivotArea outline="0" collapsedLevelsAreSubtotals="1" fieldPosition="0">
        <references count="2">
          <reference field="4294967294" count="1" selected="0">
            <x v="1"/>
          </reference>
          <reference field="1" count="5" selected="0">
            <x v="1"/>
            <x v="2"/>
            <x v="3"/>
            <x v="4"/>
            <x v="5"/>
          </reference>
        </references>
      </pivotArea>
    </format>
  </formats>
  <chartFormats count="4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4">
  <location ref="A3:C12" firstHeaderRow="1" firstDataRow="2" firstDataCol="1"/>
  <pivotFields count="4">
    <pivotField axis="axisRow" compact="0" outline="0" showAll="0" nonAutoSortDefault="1" defaultSubtotal="0">
      <items count="7">
        <item x="5"/>
        <item x="6"/>
        <item x="0"/>
        <item x="1"/>
        <item x="2"/>
        <item x="3"/>
        <item x="4"/>
      </items>
    </pivotField>
    <pivotField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compact="0" outline="0" showAll="0"/>
    <pivotField dataField="1" compact="0" outline="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otalSteps" fld="2" subtotal="average" baseField="0" baseItem="0"/>
    <dataField name="Average of Calories" fld="3" subtotal="average" baseField="0" baseItem="0"/>
  </dataFields>
  <formats count="32">
    <format dxfId="75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74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73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72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71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70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69">
      <pivotArea outline="0" collapsedLevelsAreSubtotals="1" fieldPosition="0">
        <references count="2">
          <reference field="4294967294" count="1" selected="0">
            <x v="0"/>
          </reference>
          <reference field="0" count="6" selected="0">
            <x v="1"/>
            <x v="2"/>
            <x v="3"/>
            <x v="4"/>
            <x v="5"/>
            <x v="6"/>
          </reference>
        </references>
      </pivotArea>
    </format>
    <format dxfId="68">
      <pivotArea outline="0" collapsedLevelsAreSubtotals="1" fieldPosition="0">
        <references count="2">
          <reference field="4294967294" count="1" selected="0">
            <x v="0"/>
          </reference>
          <reference field="0" count="6" selected="0">
            <x v="1"/>
            <x v="2"/>
            <x v="3"/>
            <x v="4"/>
            <x v="5"/>
            <x v="6"/>
          </reference>
        </references>
      </pivotArea>
    </format>
    <format dxfId="67">
      <pivotArea outline="0" collapsedLevelsAreSubtotals="1" fieldPosition="0">
        <references count="2">
          <reference field="4294967294" count="1" selected="0">
            <x v="0"/>
          </reference>
          <reference field="0" count="6" selected="0">
            <x v="1"/>
            <x v="2"/>
            <x v="3"/>
            <x v="4"/>
            <x v="5"/>
            <x v="6"/>
          </reference>
        </references>
      </pivotArea>
    </format>
    <format dxfId="66">
      <pivotArea outline="0" collapsedLevelsAreSubtotals="1" fieldPosition="0">
        <references count="2">
          <reference field="4294967294" count="1" selected="0">
            <x v="0"/>
          </reference>
          <reference field="0" count="6" selected="0">
            <x v="1"/>
            <x v="2"/>
            <x v="3"/>
            <x v="4"/>
            <x v="5"/>
            <x v="6"/>
          </reference>
        </references>
      </pivotArea>
    </format>
    <format dxfId="65">
      <pivotArea outline="0" collapsedLevelsAreSubtotals="1" fieldPosition="0">
        <references count="2">
          <reference field="4294967294" count="1" selected="0">
            <x v="0"/>
          </reference>
          <reference field="0" count="6" selected="0">
            <x v="1"/>
            <x v="2"/>
            <x v="3"/>
            <x v="4"/>
            <x v="5"/>
            <x v="6"/>
          </reference>
        </references>
      </pivotArea>
    </format>
    <format dxfId="64">
      <pivotArea outline="0" collapsedLevelsAreSubtotals="1" fieldPosition="0">
        <references count="2">
          <reference field="4294967294" count="1" selected="0">
            <x v="0"/>
          </reference>
          <reference field="0" count="6" selected="0">
            <x v="1"/>
            <x v="2"/>
            <x v="3"/>
            <x v="4"/>
            <x v="5"/>
            <x v="6"/>
          </reference>
        </references>
      </pivotArea>
    </format>
    <format dxfId="63">
      <pivotArea outline="0" collapsedLevelsAreSubtotals="1" fieldPosition="0">
        <references count="2">
          <reference field="4294967294" count="1" selected="0">
            <x v="1"/>
          </reference>
          <reference field="0" count="0" selected="0"/>
        </references>
      </pivotArea>
    </format>
    <format dxfId="62">
      <pivotArea outline="0" collapsedLevelsAreSubtotals="1" fieldPosition="0">
        <references count="2">
          <reference field="4294967294" count="1" selected="0">
            <x v="1"/>
          </reference>
          <reference field="0" count="0" selected="0"/>
        </references>
      </pivotArea>
    </format>
    <format dxfId="61">
      <pivotArea outline="0" collapsedLevelsAreSubtotals="1" fieldPosition="0">
        <references count="2">
          <reference field="4294967294" count="1" selected="0">
            <x v="1"/>
          </reference>
          <reference field="0" count="0" selected="0"/>
        </references>
      </pivotArea>
    </format>
    <format dxfId="60">
      <pivotArea outline="0" collapsedLevelsAreSubtotals="1" fieldPosition="0">
        <references count="2">
          <reference field="4294967294" count="1" selected="0">
            <x v="1"/>
          </reference>
          <reference field="0" count="0" selected="0"/>
        </references>
      </pivotArea>
    </format>
    <format dxfId="59">
      <pivotArea outline="0" collapsedLevelsAreSubtotals="1" fieldPosition="0">
        <references count="2">
          <reference field="4294967294" count="1" selected="0">
            <x v="1"/>
          </reference>
          <reference field="0" count="0" selected="0"/>
        </references>
      </pivotArea>
    </format>
    <format dxfId="58">
      <pivotArea outline="0" collapsedLevelsAreSubtotals="1" fieldPosition="0">
        <references count="2">
          <reference field="4294967294" count="1" selected="0">
            <x v="1"/>
          </reference>
          <reference field="0" count="0" selected="0"/>
        </references>
      </pivotArea>
    </format>
    <format dxfId="57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56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55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54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53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52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51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50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49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48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47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46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45">
      <pivotArea field="0" type="button" dataOnly="0" labelOnly="1" outline="0" axis="axisRow" fieldPosition="0"/>
    </format>
    <format dxfId="4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9"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ily_activity" displayName="daily_activity" ref="A1:T941" totalsRowShown="0" headerRowDxfId="16">
  <autoFilter ref="A1:T941" xr:uid="{00000000-0009-0000-0100-000001000000}"/>
  <tableColumns count="20">
    <tableColumn id="1" xr3:uid="{00000000-0010-0000-0000-000001000000}" name="Id"/>
    <tableColumn id="3" xr3:uid="{00000000-0010-0000-0000-000003000000}" name="ActivityDate" dataDxfId="15"/>
    <tableColumn id="4" xr3:uid="{00000000-0010-0000-0000-000004000000}" name="Days of Week">
      <calculatedColumnFormula>TEXT(B2,"dddd")</calculatedColumnFormula>
    </tableColumn>
    <tableColumn id="5" xr3:uid="{00000000-0010-0000-0000-000005000000}" name="TotalSteps"/>
    <tableColumn id="6" xr3:uid="{00000000-0010-0000-0000-000006000000}" name="TotalDistance"/>
    <tableColumn id="7" xr3:uid="{00000000-0010-0000-0000-000007000000}" name="TrackerDistance"/>
    <tableColumn id="8" xr3:uid="{00000000-0010-0000-0000-000008000000}" name="LoggedActivitiesDistance"/>
    <tableColumn id="9" xr3:uid="{00000000-0010-0000-0000-000009000000}" name="VeryActiveDistance"/>
    <tableColumn id="10" xr3:uid="{00000000-0010-0000-0000-00000A000000}" name="ModeratelyActiveDistance"/>
    <tableColumn id="11" xr3:uid="{00000000-0010-0000-0000-00000B000000}" name="LightActiveDistance"/>
    <tableColumn id="12" xr3:uid="{00000000-0010-0000-0000-00000C000000}" name="SedentaryActiveDistance"/>
    <tableColumn id="13" xr3:uid="{00000000-0010-0000-0000-00000D000000}" name="VeryActiveMinutes"/>
    <tableColumn id="14" xr3:uid="{00000000-0010-0000-0000-00000E000000}" name="FairlyActiveMinutes"/>
    <tableColumn id="15" xr3:uid="{00000000-0010-0000-0000-00000F000000}" name="LightlyActiveMinutes"/>
    <tableColumn id="16" xr3:uid="{00000000-0010-0000-0000-000010000000}" name="SedentaryMinutes"/>
    <tableColumn id="17" xr3:uid="{00000000-0010-0000-0000-000011000000}" name="Calories"/>
    <tableColumn id="18" xr3:uid="{00000000-0010-0000-0000-000012000000}" name="Total Mintues" dataDxfId="14">
      <calculatedColumnFormula>SUM(daily_activity[[#This Row],[VeryActiveMinutes]:[SedentaryMinutes]])</calculatedColumnFormula>
    </tableColumn>
    <tableColumn id="2" xr3:uid="{00000000-0010-0000-0000-000002000000}" name="Total Hours" dataDxfId="13">
      <calculatedColumnFormula>daily_activity[[#This Row],[Total Mintues]]/60</calculatedColumnFormula>
    </tableColumn>
    <tableColumn id="19" xr3:uid="{00000000-0010-0000-0000-000013000000}" name="Step Length" dataDxfId="12">
      <calculatedColumnFormula>IFERROR(daily_activity[[#This Row],[TotalDistance]]/daily_activity[[#This Row],[TotalSteps]],0)</calculatedColumnFormula>
    </tableColumn>
    <tableColumn id="20" xr3:uid="{00000000-0010-0000-0000-000014000000}" name="Frequency" dataDxfId="11">
      <calculatedColumnFormula>IFERROR(daily_activity[[#This Row],[TrackerDistance]]/(daily_activity[[#This Row],[Total Mintues]]*daily_activity[[#This Row],[Step Length]]),0)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aily_activity3" displayName="daily_activity3" ref="A1:W941" totalsRowShown="0" headerRowDxfId="10">
  <autoFilter ref="A1:W941" xr:uid="{00000000-0009-0000-0100-000002000000}"/>
  <tableColumns count="23">
    <tableColumn id="1" xr3:uid="{00000000-0010-0000-0100-000001000000}" name="Id"/>
    <tableColumn id="3" xr3:uid="{00000000-0010-0000-0100-000003000000}" name="ActivityDate" dataDxfId="9"/>
    <tableColumn id="4" xr3:uid="{00000000-0010-0000-0100-000004000000}" name="Days of Week">
      <calculatedColumnFormula>TEXT(B2,"dddd")</calculatedColumnFormula>
    </tableColumn>
    <tableColumn id="5" xr3:uid="{00000000-0010-0000-0100-000005000000}" name="TotalSteps"/>
    <tableColumn id="6" xr3:uid="{00000000-0010-0000-0100-000006000000}" name="TotalDistance"/>
    <tableColumn id="7" xr3:uid="{00000000-0010-0000-0100-000007000000}" name="TrackerDistance"/>
    <tableColumn id="8" xr3:uid="{00000000-0010-0000-0100-000008000000}" name="LoggedActivitiesDistance"/>
    <tableColumn id="9" xr3:uid="{00000000-0010-0000-0100-000009000000}" name="VeryActiveDistance"/>
    <tableColumn id="10" xr3:uid="{00000000-0010-0000-0100-00000A000000}" name="ModeratelyActiveDistance"/>
    <tableColumn id="11" xr3:uid="{00000000-0010-0000-0100-00000B000000}" name="LightActiveDistance"/>
    <tableColumn id="12" xr3:uid="{00000000-0010-0000-0100-00000C000000}" name="SedentaryActiveDistance"/>
    <tableColumn id="13" xr3:uid="{00000000-0010-0000-0100-00000D000000}" name="VeryActiveMinutes"/>
    <tableColumn id="14" xr3:uid="{00000000-0010-0000-0100-00000E000000}" name="FairlyActiveMinutes"/>
    <tableColumn id="15" xr3:uid="{00000000-0010-0000-0100-00000F000000}" name="LightlyActiveMinutes"/>
    <tableColumn id="16" xr3:uid="{00000000-0010-0000-0100-000010000000}" name="SedentaryMinutes"/>
    <tableColumn id="17" xr3:uid="{00000000-0010-0000-0100-000011000000}" name="Calories"/>
    <tableColumn id="18" xr3:uid="{00000000-0010-0000-0100-000012000000}" name="Total Mintues" dataDxfId="8">
      <calculatedColumnFormula>SUM(daily_activity3[[#This Row],[VeryActiveMinutes]:[SedentaryMinutes]])</calculatedColumnFormula>
    </tableColumn>
    <tableColumn id="2" xr3:uid="{00000000-0010-0000-0100-000002000000}" name="Total Hours" dataDxfId="7">
      <calculatedColumnFormula>daily_activity3[[#This Row],[Total Mintues]]/60</calculatedColumnFormula>
    </tableColumn>
    <tableColumn id="19" xr3:uid="{00000000-0010-0000-0100-000013000000}" name="Step Length" dataDxfId="6">
      <calculatedColumnFormula>IFERROR(daily_activity3[[#This Row],[TotalDistance]]/daily_activity3[[#This Row],[TotalSteps]],0)</calculatedColumnFormula>
    </tableColumn>
    <tableColumn id="20" xr3:uid="{00000000-0010-0000-0100-000014000000}" name="Frequency" dataDxfId="5">
      <calculatedColumnFormula>IFERROR(daily_activity3[[#This Row],[TrackerDistance]]/(daily_activity3[[#This Row],[Total Mintues]]*daily_activity3[[#This Row],[Step Length]]),0)</calculatedColumnFormula>
    </tableColumn>
    <tableColumn id="21" xr3:uid="{00000000-0010-0000-0100-000015000000}" name="TotalMinutesAsleep" dataDxfId="4"/>
    <tableColumn id="22" xr3:uid="{00000000-0010-0000-0100-000016000000}" name="TotalTimeInBed" dataDxfId="3"/>
    <tableColumn id="23" xr3:uid="{00000000-0010-0000-0100-000017000000}" name="Total Minutes Awake" dataDxfId="2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B8" totalsRowShown="0" headerRowDxfId="1">
  <autoFilter ref="A1:B8" xr:uid="{00000000-0009-0000-0100-000003000000}"/>
  <tableColumns count="2">
    <tableColumn id="1" xr3:uid="{00000000-0010-0000-0200-000001000000}" name="Fitbit Data"/>
    <tableColumn id="2" xr3:uid="{00000000-0010-0000-0200-000002000000}" name="Unique ID'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41"/>
  <sheetViews>
    <sheetView topLeftCell="A5" workbookViewId="0">
      <selection activeCell="T10" sqref="T10"/>
    </sheetView>
  </sheetViews>
  <sheetFormatPr defaultRowHeight="14.4" x14ac:dyDescent="0.3"/>
  <cols>
    <col min="1" max="1" width="10.33203125" customWidth="1"/>
    <col min="2" max="3" width="13.109375" bestFit="1" customWidth="1"/>
    <col min="4" max="4" width="14.44140625" bestFit="1" customWidth="1"/>
  </cols>
  <sheetData>
    <row r="1" spans="1:20" x14ac:dyDescent="0.3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20" x14ac:dyDescent="0.3">
      <c r="A2">
        <v>1503960366</v>
      </c>
      <c r="B2" s="1">
        <v>42708</v>
      </c>
      <c r="C2" s="1">
        <v>42708</v>
      </c>
      <c r="D2" t="s">
        <v>16</v>
      </c>
      <c r="E2">
        <v>13162</v>
      </c>
      <c r="F2">
        <v>8.5</v>
      </c>
      <c r="G2">
        <v>8.5</v>
      </c>
      <c r="H2">
        <v>0</v>
      </c>
      <c r="I2">
        <v>1.8799999949999999</v>
      </c>
      <c r="J2">
        <v>0.55000001200000004</v>
      </c>
      <c r="K2">
        <v>6.0599999430000002</v>
      </c>
      <c r="L2">
        <v>0</v>
      </c>
      <c r="M2">
        <v>25</v>
      </c>
      <c r="N2">
        <v>13</v>
      </c>
      <c r="O2">
        <v>328</v>
      </c>
      <c r="P2">
        <v>728</v>
      </c>
      <c r="Q2">
        <v>1985</v>
      </c>
    </row>
    <row r="3" spans="1:20" x14ac:dyDescent="0.3">
      <c r="A3">
        <v>1503960366</v>
      </c>
      <c r="B3" t="s">
        <v>17</v>
      </c>
      <c r="C3" t="s">
        <v>18</v>
      </c>
      <c r="D3" t="s">
        <v>18</v>
      </c>
      <c r="E3">
        <v>10735</v>
      </c>
      <c r="F3">
        <v>6.9699997900000001</v>
      </c>
      <c r="G3">
        <v>6.9699997900000001</v>
      </c>
      <c r="H3">
        <v>0</v>
      </c>
      <c r="I3">
        <v>1.5700000519999999</v>
      </c>
      <c r="J3">
        <v>0.689999998</v>
      </c>
      <c r="K3">
        <v>4.7100000380000004</v>
      </c>
      <c r="L3">
        <v>0</v>
      </c>
      <c r="M3">
        <v>21</v>
      </c>
      <c r="N3">
        <v>19</v>
      </c>
      <c r="O3">
        <v>217</v>
      </c>
      <c r="P3">
        <v>776</v>
      </c>
      <c r="Q3">
        <v>1797</v>
      </c>
    </row>
    <row r="4" spans="1:20" x14ac:dyDescent="0.3">
      <c r="A4">
        <v>1503960366</v>
      </c>
      <c r="B4" t="s">
        <v>19</v>
      </c>
      <c r="C4" t="s">
        <v>20</v>
      </c>
      <c r="D4" t="s">
        <v>20</v>
      </c>
      <c r="E4">
        <v>10460</v>
      </c>
      <c r="F4">
        <v>6.7399997709999999</v>
      </c>
      <c r="G4">
        <v>6.7399997709999999</v>
      </c>
      <c r="H4">
        <v>0</v>
      </c>
      <c r="I4">
        <v>2.4400000569999998</v>
      </c>
      <c r="J4">
        <v>0.40000000600000002</v>
      </c>
      <c r="K4">
        <v>3.9100000860000002</v>
      </c>
      <c r="L4">
        <v>0</v>
      </c>
      <c r="M4">
        <v>30</v>
      </c>
      <c r="N4">
        <v>11</v>
      </c>
      <c r="O4">
        <v>181</v>
      </c>
      <c r="P4">
        <v>1218</v>
      </c>
      <c r="Q4">
        <v>1776</v>
      </c>
    </row>
    <row r="5" spans="1:20" x14ac:dyDescent="0.3">
      <c r="A5">
        <v>1503960366</v>
      </c>
      <c r="B5" t="s">
        <v>21</v>
      </c>
      <c r="C5" t="s">
        <v>22</v>
      </c>
      <c r="D5" t="s">
        <v>22</v>
      </c>
      <c r="E5">
        <v>9762</v>
      </c>
      <c r="F5">
        <v>6.2800002099999999</v>
      </c>
      <c r="G5">
        <v>6.2800002099999999</v>
      </c>
      <c r="H5">
        <v>0</v>
      </c>
      <c r="I5">
        <v>2.1400001049999999</v>
      </c>
      <c r="J5">
        <v>1.2599999900000001</v>
      </c>
      <c r="K5">
        <v>2.829999924</v>
      </c>
      <c r="L5">
        <v>0</v>
      </c>
      <c r="M5">
        <v>29</v>
      </c>
      <c r="N5">
        <v>34</v>
      </c>
      <c r="O5">
        <v>209</v>
      </c>
      <c r="P5">
        <v>726</v>
      </c>
      <c r="Q5">
        <v>1745</v>
      </c>
      <c r="S5" t="s">
        <v>23</v>
      </c>
    </row>
    <row r="6" spans="1:20" x14ac:dyDescent="0.3">
      <c r="A6">
        <v>1503960366</v>
      </c>
      <c r="B6" t="s">
        <v>24</v>
      </c>
      <c r="C6" t="s">
        <v>25</v>
      </c>
      <c r="D6" t="s">
        <v>25</v>
      </c>
      <c r="E6">
        <v>12669</v>
      </c>
      <c r="F6">
        <v>8.1599998469999999</v>
      </c>
      <c r="G6">
        <v>8.1599998469999999</v>
      </c>
      <c r="H6">
        <v>0</v>
      </c>
      <c r="I6">
        <v>2.710000038</v>
      </c>
      <c r="J6">
        <v>0.40999999599999998</v>
      </c>
      <c r="K6">
        <v>5.0399999619999996</v>
      </c>
      <c r="L6">
        <v>0</v>
      </c>
      <c r="M6">
        <v>36</v>
      </c>
      <c r="N6">
        <v>10</v>
      </c>
      <c r="O6">
        <v>221</v>
      </c>
      <c r="P6">
        <v>773</v>
      </c>
      <c r="Q6">
        <v>1863</v>
      </c>
    </row>
    <row r="7" spans="1:20" x14ac:dyDescent="0.3">
      <c r="A7">
        <v>1503960366</v>
      </c>
      <c r="B7" t="s">
        <v>26</v>
      </c>
      <c r="C7" t="s">
        <v>27</v>
      </c>
      <c r="D7" t="s">
        <v>27</v>
      </c>
      <c r="E7">
        <v>9705</v>
      </c>
      <c r="F7">
        <v>6.4800000190000002</v>
      </c>
      <c r="G7">
        <v>6.4800000190000002</v>
      </c>
      <c r="H7">
        <v>0</v>
      </c>
      <c r="I7">
        <v>3.1900000569999998</v>
      </c>
      <c r="J7">
        <v>0.77999997099999996</v>
      </c>
      <c r="K7">
        <v>2.5099999899999998</v>
      </c>
      <c r="L7">
        <v>0</v>
      </c>
      <c r="M7">
        <v>38</v>
      </c>
      <c r="N7">
        <v>20</v>
      </c>
      <c r="O7">
        <v>164</v>
      </c>
      <c r="P7">
        <v>539</v>
      </c>
      <c r="Q7">
        <v>1728</v>
      </c>
    </row>
    <row r="8" spans="1:20" x14ac:dyDescent="0.3">
      <c r="A8">
        <v>1503960366</v>
      </c>
      <c r="B8" t="s">
        <v>29</v>
      </c>
      <c r="C8" t="s">
        <v>30</v>
      </c>
      <c r="D8" t="s">
        <v>30</v>
      </c>
      <c r="E8">
        <v>13019</v>
      </c>
      <c r="F8">
        <v>8.5900001530000001</v>
      </c>
      <c r="G8">
        <v>8.5900001530000001</v>
      </c>
      <c r="H8">
        <v>0</v>
      </c>
      <c r="I8">
        <v>3.25</v>
      </c>
      <c r="J8">
        <v>0.63999998599999997</v>
      </c>
      <c r="K8">
        <v>4.7100000380000004</v>
      </c>
      <c r="L8">
        <v>0</v>
      </c>
      <c r="M8">
        <v>42</v>
      </c>
      <c r="N8">
        <v>16</v>
      </c>
      <c r="O8">
        <v>233</v>
      </c>
      <c r="P8">
        <v>1149</v>
      </c>
      <c r="Q8">
        <v>1921</v>
      </c>
    </row>
    <row r="9" spans="1:20" x14ac:dyDescent="0.3">
      <c r="A9">
        <v>1503960366</v>
      </c>
      <c r="B9" t="s">
        <v>33</v>
      </c>
      <c r="C9" t="s">
        <v>34</v>
      </c>
      <c r="D9" t="s">
        <v>34</v>
      </c>
      <c r="E9">
        <v>15506</v>
      </c>
      <c r="F9">
        <v>9.8800001139999996</v>
      </c>
      <c r="G9">
        <v>9.8800001139999996</v>
      </c>
      <c r="H9">
        <v>0</v>
      </c>
      <c r="I9">
        <v>3.5299999710000001</v>
      </c>
      <c r="J9">
        <v>1.3200000519999999</v>
      </c>
      <c r="K9">
        <v>5.0300002099999999</v>
      </c>
      <c r="L9">
        <v>0</v>
      </c>
      <c r="M9">
        <v>50</v>
      </c>
      <c r="N9">
        <v>31</v>
      </c>
      <c r="O9">
        <v>264</v>
      </c>
      <c r="P9">
        <v>775</v>
      </c>
      <c r="Q9">
        <v>2035</v>
      </c>
    </row>
    <row r="10" spans="1:20" x14ac:dyDescent="0.3">
      <c r="A10">
        <v>1503960366</v>
      </c>
      <c r="B10" t="s">
        <v>35</v>
      </c>
      <c r="C10" t="s">
        <v>36</v>
      </c>
      <c r="D10" t="s">
        <v>36</v>
      </c>
      <c r="E10">
        <v>10544</v>
      </c>
      <c r="F10">
        <v>6.6799998279999997</v>
      </c>
      <c r="G10">
        <v>6.6799998279999997</v>
      </c>
      <c r="H10">
        <v>0</v>
      </c>
      <c r="I10">
        <v>1.960000038</v>
      </c>
      <c r="J10">
        <v>0.47999998900000002</v>
      </c>
      <c r="K10">
        <v>4.2399997709999999</v>
      </c>
      <c r="L10">
        <v>0</v>
      </c>
      <c r="M10">
        <v>28</v>
      </c>
      <c r="N10">
        <v>12</v>
      </c>
      <c r="O10">
        <v>205</v>
      </c>
      <c r="P10">
        <v>818</v>
      </c>
      <c r="Q10">
        <v>1786</v>
      </c>
      <c r="S10" t="s">
        <v>28</v>
      </c>
      <c r="T10">
        <f>SUMPRODUCT(1/COUNTIF(A2:A941,A2:A941))</f>
        <v>32.999999999999993</v>
      </c>
    </row>
    <row r="11" spans="1:20" x14ac:dyDescent="0.3">
      <c r="A11">
        <v>1503960366</v>
      </c>
      <c r="B11" t="s">
        <v>37</v>
      </c>
      <c r="C11" t="s">
        <v>38</v>
      </c>
      <c r="D11" t="s">
        <v>38</v>
      </c>
      <c r="E11">
        <v>9819</v>
      </c>
      <c r="F11">
        <v>6.3400001530000001</v>
      </c>
      <c r="G11">
        <v>6.3400001530000001</v>
      </c>
      <c r="H11">
        <v>0</v>
      </c>
      <c r="I11">
        <v>1.3400000329999999</v>
      </c>
      <c r="J11">
        <v>0.34999999399999998</v>
      </c>
      <c r="K11">
        <v>4.6500000950000002</v>
      </c>
      <c r="L11">
        <v>0</v>
      </c>
      <c r="M11">
        <v>19</v>
      </c>
      <c r="N11">
        <v>8</v>
      </c>
      <c r="O11">
        <v>211</v>
      </c>
      <c r="P11">
        <v>838</v>
      </c>
      <c r="Q11">
        <v>1775</v>
      </c>
      <c r="S11" t="s">
        <v>31</v>
      </c>
      <c r="T11" t="s">
        <v>32</v>
      </c>
    </row>
    <row r="12" spans="1:20" x14ac:dyDescent="0.3">
      <c r="A12">
        <v>1503960366</v>
      </c>
      <c r="B12" t="s">
        <v>39</v>
      </c>
      <c r="C12" t="s">
        <v>40</v>
      </c>
      <c r="D12" t="s">
        <v>40</v>
      </c>
      <c r="E12">
        <v>12764</v>
      </c>
      <c r="F12">
        <v>8.1300001139999996</v>
      </c>
      <c r="G12">
        <v>8.1300001139999996</v>
      </c>
      <c r="H12">
        <v>0</v>
      </c>
      <c r="I12">
        <v>4.7600002290000001</v>
      </c>
      <c r="J12">
        <v>1.1200000050000001</v>
      </c>
      <c r="K12">
        <v>2.2400000100000002</v>
      </c>
      <c r="L12">
        <v>0</v>
      </c>
      <c r="M12">
        <v>66</v>
      </c>
      <c r="N12">
        <v>27</v>
      </c>
      <c r="O12">
        <v>130</v>
      </c>
      <c r="P12">
        <v>1217</v>
      </c>
      <c r="Q12">
        <v>1827</v>
      </c>
    </row>
    <row r="13" spans="1:20" x14ac:dyDescent="0.3">
      <c r="A13">
        <v>1503960366</v>
      </c>
      <c r="B13" t="s">
        <v>41</v>
      </c>
      <c r="C13" t="s">
        <v>42</v>
      </c>
      <c r="D13" t="s">
        <v>42</v>
      </c>
      <c r="E13">
        <v>14371</v>
      </c>
      <c r="F13">
        <v>9.0399999619999996</v>
      </c>
      <c r="G13">
        <v>9.0399999619999996</v>
      </c>
      <c r="H13">
        <v>0</v>
      </c>
      <c r="I13">
        <v>2.8099999430000002</v>
      </c>
      <c r="J13">
        <v>0.87000000499999997</v>
      </c>
      <c r="K13">
        <v>5.3600001339999999</v>
      </c>
      <c r="L13">
        <v>0</v>
      </c>
      <c r="M13">
        <v>41</v>
      </c>
      <c r="N13">
        <v>21</v>
      </c>
      <c r="O13">
        <v>262</v>
      </c>
      <c r="P13">
        <v>732</v>
      </c>
      <c r="Q13">
        <v>1949</v>
      </c>
    </row>
    <row r="14" spans="1:20" x14ac:dyDescent="0.3">
      <c r="A14">
        <v>1503960366</v>
      </c>
      <c r="B14" t="s">
        <v>43</v>
      </c>
      <c r="C14" t="s">
        <v>44</v>
      </c>
      <c r="D14" t="s">
        <v>44</v>
      </c>
      <c r="E14">
        <v>10039</v>
      </c>
      <c r="F14">
        <v>6.4099998469999999</v>
      </c>
      <c r="G14">
        <v>6.4099998469999999</v>
      </c>
      <c r="H14">
        <v>0</v>
      </c>
      <c r="I14">
        <v>2.920000076</v>
      </c>
      <c r="J14">
        <v>0.209999993</v>
      </c>
      <c r="K14">
        <v>3.2799999710000001</v>
      </c>
      <c r="L14">
        <v>0</v>
      </c>
      <c r="M14">
        <v>39</v>
      </c>
      <c r="N14">
        <v>5</v>
      </c>
      <c r="O14">
        <v>238</v>
      </c>
      <c r="P14">
        <v>709</v>
      </c>
      <c r="Q14">
        <v>1788</v>
      </c>
    </row>
    <row r="15" spans="1:20" x14ac:dyDescent="0.3">
      <c r="A15">
        <v>1503960366</v>
      </c>
      <c r="B15" t="s">
        <v>45</v>
      </c>
      <c r="C15" t="s">
        <v>46</v>
      </c>
      <c r="D15" t="s">
        <v>46</v>
      </c>
      <c r="E15">
        <v>15355</v>
      </c>
      <c r="F15">
        <v>9.8000001910000005</v>
      </c>
      <c r="G15">
        <v>9.8000001910000005</v>
      </c>
      <c r="H15">
        <v>0</v>
      </c>
      <c r="I15">
        <v>5.2899999619999996</v>
      </c>
      <c r="J15">
        <v>0.56999999300000004</v>
      </c>
      <c r="K15">
        <v>3.9400000569999998</v>
      </c>
      <c r="L15">
        <v>0</v>
      </c>
      <c r="M15">
        <v>73</v>
      </c>
      <c r="N15">
        <v>14</v>
      </c>
      <c r="O15">
        <v>216</v>
      </c>
      <c r="P15">
        <v>814</v>
      </c>
      <c r="Q15">
        <v>2013</v>
      </c>
    </row>
    <row r="16" spans="1:20" x14ac:dyDescent="0.3">
      <c r="A16">
        <v>1503960366</v>
      </c>
      <c r="B16" t="s">
        <v>47</v>
      </c>
      <c r="C16" t="s">
        <v>48</v>
      </c>
      <c r="D16" t="s">
        <v>48</v>
      </c>
      <c r="E16">
        <v>13755</v>
      </c>
      <c r="F16">
        <v>8.7899999619999996</v>
      </c>
      <c r="G16">
        <v>8.7899999619999996</v>
      </c>
      <c r="H16">
        <v>0</v>
      </c>
      <c r="I16">
        <v>2.329999924</v>
      </c>
      <c r="J16">
        <v>0.920000017</v>
      </c>
      <c r="K16">
        <v>5.5399999619999996</v>
      </c>
      <c r="L16">
        <v>0</v>
      </c>
      <c r="M16">
        <v>31</v>
      </c>
      <c r="N16">
        <v>23</v>
      </c>
      <c r="O16">
        <v>279</v>
      </c>
      <c r="P16">
        <v>833</v>
      </c>
      <c r="Q16">
        <v>1970</v>
      </c>
    </row>
    <row r="17" spans="1:17" x14ac:dyDescent="0.3">
      <c r="A17">
        <v>1503960366</v>
      </c>
      <c r="B17" t="s">
        <v>49</v>
      </c>
      <c r="C17" t="s">
        <v>50</v>
      </c>
      <c r="D17" t="s">
        <v>50</v>
      </c>
      <c r="E17">
        <v>18134</v>
      </c>
      <c r="F17">
        <v>12.210000040000001</v>
      </c>
      <c r="G17">
        <v>12.210000040000001</v>
      </c>
      <c r="H17">
        <v>0</v>
      </c>
      <c r="I17">
        <v>6.4000000950000002</v>
      </c>
      <c r="J17">
        <v>0.40999999599999998</v>
      </c>
      <c r="K17">
        <v>5.4099998469999999</v>
      </c>
      <c r="L17">
        <v>0</v>
      </c>
      <c r="M17">
        <v>78</v>
      </c>
      <c r="N17">
        <v>11</v>
      </c>
      <c r="O17">
        <v>243</v>
      </c>
      <c r="P17">
        <v>1108</v>
      </c>
      <c r="Q17">
        <v>2159</v>
      </c>
    </row>
    <row r="18" spans="1:17" x14ac:dyDescent="0.3">
      <c r="A18">
        <v>1503960366</v>
      </c>
      <c r="B18" t="s">
        <v>51</v>
      </c>
      <c r="C18" t="s">
        <v>52</v>
      </c>
      <c r="D18" t="s">
        <v>52</v>
      </c>
      <c r="E18">
        <v>13154</v>
      </c>
      <c r="F18">
        <v>8.5299997330000004</v>
      </c>
      <c r="G18">
        <v>8.5299997330000004</v>
      </c>
      <c r="H18">
        <v>0</v>
      </c>
      <c r="I18">
        <v>3.539999962</v>
      </c>
      <c r="J18">
        <v>1.1599999670000001</v>
      </c>
      <c r="K18">
        <v>3.789999962</v>
      </c>
      <c r="L18">
        <v>0</v>
      </c>
      <c r="M18">
        <v>48</v>
      </c>
      <c r="N18">
        <v>28</v>
      </c>
      <c r="O18">
        <v>189</v>
      </c>
      <c r="P18">
        <v>782</v>
      </c>
      <c r="Q18">
        <v>1898</v>
      </c>
    </row>
    <row r="19" spans="1:17" x14ac:dyDescent="0.3">
      <c r="A19">
        <v>1503960366</v>
      </c>
      <c r="B19" t="s">
        <v>53</v>
      </c>
      <c r="C19" t="s">
        <v>54</v>
      </c>
      <c r="D19" t="s">
        <v>54</v>
      </c>
      <c r="E19">
        <v>11181</v>
      </c>
      <c r="F19">
        <v>7.1500000950000002</v>
      </c>
      <c r="G19">
        <v>7.1500000950000002</v>
      </c>
      <c r="H19">
        <v>0</v>
      </c>
      <c r="I19">
        <v>1.059999943</v>
      </c>
      <c r="J19">
        <v>0.5</v>
      </c>
      <c r="K19">
        <v>5.579999924</v>
      </c>
      <c r="L19">
        <v>0</v>
      </c>
      <c r="M19">
        <v>16</v>
      </c>
      <c r="N19">
        <v>12</v>
      </c>
      <c r="O19">
        <v>243</v>
      </c>
      <c r="P19">
        <v>815</v>
      </c>
      <c r="Q19">
        <v>1837</v>
      </c>
    </row>
    <row r="20" spans="1:17" x14ac:dyDescent="0.3">
      <c r="A20">
        <v>1503960366</v>
      </c>
      <c r="B20" t="s">
        <v>55</v>
      </c>
      <c r="C20" t="s">
        <v>56</v>
      </c>
      <c r="D20" t="s">
        <v>56</v>
      </c>
      <c r="E20">
        <v>14673</v>
      </c>
      <c r="F20">
        <v>9.25</v>
      </c>
      <c r="G20">
        <v>9.25</v>
      </c>
      <c r="H20">
        <v>0</v>
      </c>
      <c r="I20">
        <v>3.5599999430000002</v>
      </c>
      <c r="J20">
        <v>1.4199999569999999</v>
      </c>
      <c r="K20">
        <v>4.2699999809999998</v>
      </c>
      <c r="L20">
        <v>0</v>
      </c>
      <c r="M20">
        <v>52</v>
      </c>
      <c r="N20">
        <v>34</v>
      </c>
      <c r="O20">
        <v>217</v>
      </c>
      <c r="P20">
        <v>712</v>
      </c>
      <c r="Q20">
        <v>1947</v>
      </c>
    </row>
    <row r="21" spans="1:17" x14ac:dyDescent="0.3">
      <c r="A21">
        <v>1503960366</v>
      </c>
      <c r="B21" s="1">
        <v>42374</v>
      </c>
      <c r="C21" s="1">
        <v>42374</v>
      </c>
      <c r="D21" t="s">
        <v>57</v>
      </c>
      <c r="E21">
        <v>10602</v>
      </c>
      <c r="F21">
        <v>6.8099999430000002</v>
      </c>
      <c r="G21">
        <v>6.8099999430000002</v>
      </c>
      <c r="H21">
        <v>0</v>
      </c>
      <c r="I21">
        <v>2.289999962</v>
      </c>
      <c r="J21">
        <v>1.6000000240000001</v>
      </c>
      <c r="K21">
        <v>2.920000076</v>
      </c>
      <c r="L21">
        <v>0</v>
      </c>
      <c r="M21">
        <v>33</v>
      </c>
      <c r="N21">
        <v>35</v>
      </c>
      <c r="O21">
        <v>246</v>
      </c>
      <c r="P21">
        <v>730</v>
      </c>
      <c r="Q21">
        <v>1820</v>
      </c>
    </row>
    <row r="22" spans="1:17" x14ac:dyDescent="0.3">
      <c r="A22">
        <v>1503960366</v>
      </c>
      <c r="B22" s="1">
        <v>42405</v>
      </c>
      <c r="C22" s="1">
        <v>42405</v>
      </c>
      <c r="D22" t="s">
        <v>58</v>
      </c>
      <c r="E22">
        <v>14727</v>
      </c>
      <c r="F22">
        <v>9.7100000380000004</v>
      </c>
      <c r="G22">
        <v>9.7100000380000004</v>
      </c>
      <c r="H22">
        <v>0</v>
      </c>
      <c r="I22">
        <v>3.210000038</v>
      </c>
      <c r="J22">
        <v>0.56999999300000004</v>
      </c>
      <c r="K22">
        <v>5.920000076</v>
      </c>
      <c r="L22">
        <v>0</v>
      </c>
      <c r="M22">
        <v>41</v>
      </c>
      <c r="N22">
        <v>15</v>
      </c>
      <c r="O22">
        <v>277</v>
      </c>
      <c r="P22">
        <v>798</v>
      </c>
      <c r="Q22">
        <v>2004</v>
      </c>
    </row>
    <row r="23" spans="1:17" x14ac:dyDescent="0.3">
      <c r="A23">
        <v>1503960366</v>
      </c>
      <c r="B23" s="1">
        <v>42434</v>
      </c>
      <c r="C23" s="1">
        <v>42434</v>
      </c>
      <c r="D23" t="s">
        <v>59</v>
      </c>
      <c r="E23">
        <v>15103</v>
      </c>
      <c r="F23">
        <v>9.6599998469999999</v>
      </c>
      <c r="G23">
        <v>9.6599998469999999</v>
      </c>
      <c r="H23">
        <v>0</v>
      </c>
      <c r="I23">
        <v>3.7300000190000002</v>
      </c>
      <c r="J23">
        <v>1.0499999520000001</v>
      </c>
      <c r="K23">
        <v>4.8800001139999996</v>
      </c>
      <c r="L23">
        <v>0</v>
      </c>
      <c r="M23">
        <v>50</v>
      </c>
      <c r="N23">
        <v>24</v>
      </c>
      <c r="O23">
        <v>254</v>
      </c>
      <c r="P23">
        <v>816</v>
      </c>
      <c r="Q23">
        <v>1990</v>
      </c>
    </row>
    <row r="24" spans="1:17" x14ac:dyDescent="0.3">
      <c r="A24">
        <v>1503960366</v>
      </c>
      <c r="B24" s="1">
        <v>42465</v>
      </c>
      <c r="C24" s="1">
        <v>42465</v>
      </c>
      <c r="D24" t="s">
        <v>57</v>
      </c>
      <c r="E24">
        <v>11100</v>
      </c>
      <c r="F24">
        <v>7.1500000950000002</v>
      </c>
      <c r="G24">
        <v>7.1500000950000002</v>
      </c>
      <c r="H24">
        <v>0</v>
      </c>
      <c r="I24">
        <v>2.460000038</v>
      </c>
      <c r="J24">
        <v>0.87000000499999997</v>
      </c>
      <c r="K24">
        <v>3.8199999330000001</v>
      </c>
      <c r="L24">
        <v>0</v>
      </c>
      <c r="M24">
        <v>36</v>
      </c>
      <c r="N24">
        <v>22</v>
      </c>
      <c r="O24">
        <v>203</v>
      </c>
      <c r="P24">
        <v>1179</v>
      </c>
      <c r="Q24">
        <v>1819</v>
      </c>
    </row>
    <row r="25" spans="1:17" x14ac:dyDescent="0.3">
      <c r="A25">
        <v>1503960366</v>
      </c>
      <c r="B25" s="1">
        <v>42495</v>
      </c>
      <c r="C25" s="1">
        <v>42495</v>
      </c>
      <c r="D25" t="s">
        <v>60</v>
      </c>
      <c r="E25">
        <v>14070</v>
      </c>
      <c r="F25">
        <v>8.8999996190000008</v>
      </c>
      <c r="G25">
        <v>8.8999996190000008</v>
      </c>
      <c r="H25">
        <v>0</v>
      </c>
      <c r="I25">
        <v>2.920000076</v>
      </c>
      <c r="J25">
        <v>1.0800000430000001</v>
      </c>
      <c r="K25">
        <v>4.8800001139999996</v>
      </c>
      <c r="L25">
        <v>0</v>
      </c>
      <c r="M25">
        <v>45</v>
      </c>
      <c r="N25">
        <v>24</v>
      </c>
      <c r="O25">
        <v>250</v>
      </c>
      <c r="P25">
        <v>857</v>
      </c>
      <c r="Q25">
        <v>1959</v>
      </c>
    </row>
    <row r="26" spans="1:17" x14ac:dyDescent="0.3">
      <c r="A26">
        <v>1503960366</v>
      </c>
      <c r="B26" s="1">
        <v>42526</v>
      </c>
      <c r="C26" s="1">
        <v>42526</v>
      </c>
      <c r="D26" t="s">
        <v>16</v>
      </c>
      <c r="E26">
        <v>12159</v>
      </c>
      <c r="F26">
        <v>8.0299997330000004</v>
      </c>
      <c r="G26">
        <v>8.0299997330000004</v>
      </c>
      <c r="H26">
        <v>0</v>
      </c>
      <c r="I26">
        <v>1.9700000289999999</v>
      </c>
      <c r="J26">
        <v>0.25</v>
      </c>
      <c r="K26">
        <v>5.8099999430000002</v>
      </c>
      <c r="L26">
        <v>0</v>
      </c>
      <c r="M26">
        <v>24</v>
      </c>
      <c r="N26">
        <v>6</v>
      </c>
      <c r="O26">
        <v>289</v>
      </c>
      <c r="P26">
        <v>754</v>
      </c>
      <c r="Q26">
        <v>1896</v>
      </c>
    </row>
    <row r="27" spans="1:17" x14ac:dyDescent="0.3">
      <c r="A27">
        <v>1503960366</v>
      </c>
      <c r="B27" s="1">
        <v>42556</v>
      </c>
      <c r="C27" s="1">
        <v>42556</v>
      </c>
      <c r="D27" t="s">
        <v>57</v>
      </c>
      <c r="E27">
        <v>11992</v>
      </c>
      <c r="F27">
        <v>7.7100000380000004</v>
      </c>
      <c r="G27">
        <v>7.7100000380000004</v>
      </c>
      <c r="H27">
        <v>0</v>
      </c>
      <c r="I27">
        <v>2.460000038</v>
      </c>
      <c r="J27">
        <v>2.119999886</v>
      </c>
      <c r="K27">
        <v>3.130000114</v>
      </c>
      <c r="L27">
        <v>0</v>
      </c>
      <c r="M27">
        <v>37</v>
      </c>
      <c r="N27">
        <v>46</v>
      </c>
      <c r="O27">
        <v>175</v>
      </c>
      <c r="P27">
        <v>833</v>
      </c>
      <c r="Q27">
        <v>1821</v>
      </c>
    </row>
    <row r="28" spans="1:17" x14ac:dyDescent="0.3">
      <c r="A28">
        <v>1503960366</v>
      </c>
      <c r="B28" s="1">
        <v>42587</v>
      </c>
      <c r="C28" s="1">
        <v>42587</v>
      </c>
      <c r="D28" t="s">
        <v>58</v>
      </c>
      <c r="E28">
        <v>10060</v>
      </c>
      <c r="F28">
        <v>6.579999924</v>
      </c>
      <c r="G28">
        <v>6.579999924</v>
      </c>
      <c r="H28">
        <v>0</v>
      </c>
      <c r="I28">
        <v>3.5299999710000001</v>
      </c>
      <c r="J28">
        <v>0.31999999299999998</v>
      </c>
      <c r="K28">
        <v>2.7300000190000002</v>
      </c>
      <c r="L28">
        <v>0</v>
      </c>
      <c r="M28">
        <v>44</v>
      </c>
      <c r="N28">
        <v>8</v>
      </c>
      <c r="O28">
        <v>203</v>
      </c>
      <c r="P28">
        <v>574</v>
      </c>
      <c r="Q28">
        <v>1740</v>
      </c>
    </row>
    <row r="29" spans="1:17" x14ac:dyDescent="0.3">
      <c r="A29">
        <v>1503960366</v>
      </c>
      <c r="B29" s="1">
        <v>42618</v>
      </c>
      <c r="C29" s="1">
        <v>42618</v>
      </c>
      <c r="D29" t="s">
        <v>61</v>
      </c>
      <c r="E29">
        <v>12022</v>
      </c>
      <c r="F29">
        <v>7.7199997900000001</v>
      </c>
      <c r="G29">
        <v>7.7199997900000001</v>
      </c>
      <c r="H29">
        <v>0</v>
      </c>
      <c r="I29">
        <v>3.4500000480000002</v>
      </c>
      <c r="J29">
        <v>0.52999997099999996</v>
      </c>
      <c r="K29">
        <v>3.7400000100000002</v>
      </c>
      <c r="L29">
        <v>0</v>
      </c>
      <c r="M29">
        <v>46</v>
      </c>
      <c r="N29">
        <v>11</v>
      </c>
      <c r="O29">
        <v>206</v>
      </c>
      <c r="P29">
        <v>835</v>
      </c>
      <c r="Q29">
        <v>1819</v>
      </c>
    </row>
    <row r="30" spans="1:17" x14ac:dyDescent="0.3">
      <c r="A30">
        <v>1503960366</v>
      </c>
      <c r="B30" s="1">
        <v>42648</v>
      </c>
      <c r="C30" s="1">
        <v>42648</v>
      </c>
      <c r="D30" t="s">
        <v>62</v>
      </c>
      <c r="E30">
        <v>12207</v>
      </c>
      <c r="F30">
        <v>7.7699999809999998</v>
      </c>
      <c r="G30">
        <v>7.7699999809999998</v>
      </c>
      <c r="H30">
        <v>0</v>
      </c>
      <c r="I30">
        <v>3.3499999049999998</v>
      </c>
      <c r="J30">
        <v>1.1599999670000001</v>
      </c>
      <c r="K30">
        <v>3.2599999899999998</v>
      </c>
      <c r="L30">
        <v>0</v>
      </c>
      <c r="M30">
        <v>46</v>
      </c>
      <c r="N30">
        <v>31</v>
      </c>
      <c r="O30">
        <v>214</v>
      </c>
      <c r="P30">
        <v>746</v>
      </c>
      <c r="Q30">
        <v>1859</v>
      </c>
    </row>
    <row r="31" spans="1:17" x14ac:dyDescent="0.3">
      <c r="A31">
        <v>1503960366</v>
      </c>
      <c r="B31" s="1">
        <v>42679</v>
      </c>
      <c r="C31" s="1">
        <v>42679</v>
      </c>
      <c r="D31" t="s">
        <v>59</v>
      </c>
      <c r="E31">
        <v>12770</v>
      </c>
      <c r="F31">
        <v>8.1300001139999996</v>
      </c>
      <c r="G31">
        <v>8.1300001139999996</v>
      </c>
      <c r="H31">
        <v>0</v>
      </c>
      <c r="I31">
        <v>2.5599999430000002</v>
      </c>
      <c r="J31">
        <v>1.0099999900000001</v>
      </c>
      <c r="K31">
        <v>4.5500001909999996</v>
      </c>
      <c r="L31">
        <v>0</v>
      </c>
      <c r="M31">
        <v>36</v>
      </c>
      <c r="N31">
        <v>23</v>
      </c>
      <c r="O31">
        <v>251</v>
      </c>
      <c r="P31">
        <v>669</v>
      </c>
      <c r="Q31">
        <v>1783</v>
      </c>
    </row>
    <row r="32" spans="1:17" x14ac:dyDescent="0.3">
      <c r="A32">
        <v>1503960366</v>
      </c>
      <c r="B32" s="1">
        <v>42709</v>
      </c>
      <c r="C32" s="1">
        <v>42709</v>
      </c>
      <c r="D32" t="s">
        <v>61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1440</v>
      </c>
      <c r="Q32">
        <v>0</v>
      </c>
    </row>
    <row r="33" spans="1:17" x14ac:dyDescent="0.3">
      <c r="A33">
        <v>1624580081</v>
      </c>
      <c r="B33" s="1">
        <v>42708</v>
      </c>
      <c r="C33" s="1">
        <v>42708</v>
      </c>
      <c r="D33" t="s">
        <v>16</v>
      </c>
      <c r="E33">
        <v>8163</v>
      </c>
      <c r="F33">
        <v>5.3099999430000002</v>
      </c>
      <c r="G33">
        <v>5.3099999430000002</v>
      </c>
      <c r="H33">
        <v>0</v>
      </c>
      <c r="I33">
        <v>0</v>
      </c>
      <c r="J33">
        <v>0</v>
      </c>
      <c r="K33">
        <v>5.3099999430000002</v>
      </c>
      <c r="L33">
        <v>0</v>
      </c>
      <c r="M33">
        <v>0</v>
      </c>
      <c r="N33">
        <v>0</v>
      </c>
      <c r="O33">
        <v>146</v>
      </c>
      <c r="P33">
        <v>1294</v>
      </c>
      <c r="Q33">
        <v>1432</v>
      </c>
    </row>
    <row r="34" spans="1:17" x14ac:dyDescent="0.3">
      <c r="A34">
        <v>1624580081</v>
      </c>
      <c r="B34" t="s">
        <v>17</v>
      </c>
      <c r="C34" t="s">
        <v>18</v>
      </c>
      <c r="D34" t="s">
        <v>18</v>
      </c>
      <c r="E34">
        <v>7007</v>
      </c>
      <c r="F34">
        <v>4.5500001909999996</v>
      </c>
      <c r="G34">
        <v>4.5500001909999996</v>
      </c>
      <c r="H34">
        <v>0</v>
      </c>
      <c r="I34">
        <v>0</v>
      </c>
      <c r="J34">
        <v>0</v>
      </c>
      <c r="K34">
        <v>4.5500001909999996</v>
      </c>
      <c r="L34">
        <v>0</v>
      </c>
      <c r="M34">
        <v>0</v>
      </c>
      <c r="N34">
        <v>0</v>
      </c>
      <c r="O34">
        <v>148</v>
      </c>
      <c r="P34">
        <v>1292</v>
      </c>
      <c r="Q34">
        <v>1411</v>
      </c>
    </row>
    <row r="35" spans="1:17" x14ac:dyDescent="0.3">
      <c r="A35">
        <v>1624580081</v>
      </c>
      <c r="B35" t="s">
        <v>19</v>
      </c>
      <c r="C35" t="s">
        <v>20</v>
      </c>
      <c r="D35" t="s">
        <v>20</v>
      </c>
      <c r="E35">
        <v>9107</v>
      </c>
      <c r="F35">
        <v>5.920000076</v>
      </c>
      <c r="G35">
        <v>5.920000076</v>
      </c>
      <c r="H35">
        <v>0</v>
      </c>
      <c r="I35">
        <v>0</v>
      </c>
      <c r="J35">
        <v>0</v>
      </c>
      <c r="K35">
        <v>5.9099998469999999</v>
      </c>
      <c r="L35">
        <v>0.01</v>
      </c>
      <c r="M35">
        <v>0</v>
      </c>
      <c r="N35">
        <v>0</v>
      </c>
      <c r="O35">
        <v>236</v>
      </c>
      <c r="P35">
        <v>1204</v>
      </c>
      <c r="Q35">
        <v>1572</v>
      </c>
    </row>
    <row r="36" spans="1:17" x14ac:dyDescent="0.3">
      <c r="A36">
        <v>1624580081</v>
      </c>
      <c r="B36" t="s">
        <v>21</v>
      </c>
      <c r="C36" t="s">
        <v>22</v>
      </c>
      <c r="D36" t="s">
        <v>22</v>
      </c>
      <c r="E36">
        <v>1510</v>
      </c>
      <c r="F36">
        <v>0.980000019</v>
      </c>
      <c r="G36">
        <v>0.980000019</v>
      </c>
      <c r="H36">
        <v>0</v>
      </c>
      <c r="I36">
        <v>0</v>
      </c>
      <c r="J36">
        <v>0</v>
      </c>
      <c r="K36">
        <v>0.97000002900000004</v>
      </c>
      <c r="L36">
        <v>0</v>
      </c>
      <c r="M36">
        <v>0</v>
      </c>
      <c r="N36">
        <v>0</v>
      </c>
      <c r="O36">
        <v>96</v>
      </c>
      <c r="P36">
        <v>1344</v>
      </c>
      <c r="Q36">
        <v>1344</v>
      </c>
    </row>
    <row r="37" spans="1:17" x14ac:dyDescent="0.3">
      <c r="A37">
        <v>1624580081</v>
      </c>
      <c r="B37" t="s">
        <v>24</v>
      </c>
      <c r="C37" t="s">
        <v>25</v>
      </c>
      <c r="D37" t="s">
        <v>25</v>
      </c>
      <c r="E37">
        <v>5370</v>
      </c>
      <c r="F37">
        <v>3.4900000100000002</v>
      </c>
      <c r="G37">
        <v>3.4900000100000002</v>
      </c>
      <c r="H37">
        <v>0</v>
      </c>
      <c r="I37">
        <v>0</v>
      </c>
      <c r="J37">
        <v>0</v>
      </c>
      <c r="K37">
        <v>3.4900000100000002</v>
      </c>
      <c r="L37">
        <v>0</v>
      </c>
      <c r="M37">
        <v>0</v>
      </c>
      <c r="N37">
        <v>0</v>
      </c>
      <c r="O37">
        <v>176</v>
      </c>
      <c r="P37">
        <v>1264</v>
      </c>
      <c r="Q37">
        <v>1463</v>
      </c>
    </row>
    <row r="38" spans="1:17" x14ac:dyDescent="0.3">
      <c r="A38">
        <v>1624580081</v>
      </c>
      <c r="B38" t="s">
        <v>26</v>
      </c>
      <c r="C38" t="s">
        <v>27</v>
      </c>
      <c r="D38" t="s">
        <v>27</v>
      </c>
      <c r="E38">
        <v>6175</v>
      </c>
      <c r="F38">
        <v>4.0599999430000002</v>
      </c>
      <c r="G38">
        <v>4.0599999430000002</v>
      </c>
      <c r="H38">
        <v>0</v>
      </c>
      <c r="I38">
        <v>1.0299999710000001</v>
      </c>
      <c r="J38">
        <v>1.519999981</v>
      </c>
      <c r="K38">
        <v>1.4900000099999999</v>
      </c>
      <c r="L38">
        <v>0.01</v>
      </c>
      <c r="M38">
        <v>15</v>
      </c>
      <c r="N38">
        <v>22</v>
      </c>
      <c r="O38">
        <v>127</v>
      </c>
      <c r="P38">
        <v>1276</v>
      </c>
      <c r="Q38">
        <v>1554</v>
      </c>
    </row>
    <row r="39" spans="1:17" x14ac:dyDescent="0.3">
      <c r="A39">
        <v>1624580081</v>
      </c>
      <c r="B39" t="s">
        <v>29</v>
      </c>
      <c r="C39" t="s">
        <v>30</v>
      </c>
      <c r="D39" t="s">
        <v>30</v>
      </c>
      <c r="E39">
        <v>10536</v>
      </c>
      <c r="F39">
        <v>7.4099998469999999</v>
      </c>
      <c r="G39">
        <v>7.4099998469999999</v>
      </c>
      <c r="H39">
        <v>0</v>
      </c>
      <c r="I39">
        <v>2.1500000950000002</v>
      </c>
      <c r="J39">
        <v>0.62000000499999997</v>
      </c>
      <c r="K39">
        <v>4.6199998860000004</v>
      </c>
      <c r="L39">
        <v>0.01</v>
      </c>
      <c r="M39">
        <v>17</v>
      </c>
      <c r="N39">
        <v>7</v>
      </c>
      <c r="O39">
        <v>202</v>
      </c>
      <c r="P39">
        <v>1214</v>
      </c>
      <c r="Q39">
        <v>1604</v>
      </c>
    </row>
    <row r="40" spans="1:17" x14ac:dyDescent="0.3">
      <c r="A40">
        <v>1624580081</v>
      </c>
      <c r="B40" t="s">
        <v>33</v>
      </c>
      <c r="C40" t="s">
        <v>34</v>
      </c>
      <c r="D40" t="s">
        <v>34</v>
      </c>
      <c r="E40">
        <v>2916</v>
      </c>
      <c r="F40">
        <v>1.8999999759999999</v>
      </c>
      <c r="G40">
        <v>1.8999999759999999</v>
      </c>
      <c r="H40">
        <v>0</v>
      </c>
      <c r="I40">
        <v>0</v>
      </c>
      <c r="J40">
        <v>0</v>
      </c>
      <c r="K40">
        <v>1.8999999759999999</v>
      </c>
      <c r="L40">
        <v>0</v>
      </c>
      <c r="M40">
        <v>0</v>
      </c>
      <c r="N40">
        <v>0</v>
      </c>
      <c r="O40">
        <v>141</v>
      </c>
      <c r="P40">
        <v>1299</v>
      </c>
      <c r="Q40">
        <v>1435</v>
      </c>
    </row>
    <row r="41" spans="1:17" x14ac:dyDescent="0.3">
      <c r="A41">
        <v>1624580081</v>
      </c>
      <c r="B41" t="s">
        <v>35</v>
      </c>
      <c r="C41" t="s">
        <v>36</v>
      </c>
      <c r="D41" t="s">
        <v>36</v>
      </c>
      <c r="E41">
        <v>4974</v>
      </c>
      <c r="F41">
        <v>3.2300000190000002</v>
      </c>
      <c r="G41">
        <v>3.2300000190000002</v>
      </c>
      <c r="H41">
        <v>0</v>
      </c>
      <c r="I41">
        <v>0</v>
      </c>
      <c r="J41">
        <v>0</v>
      </c>
      <c r="K41">
        <v>3.2300000190000002</v>
      </c>
      <c r="L41">
        <v>0</v>
      </c>
      <c r="M41">
        <v>0</v>
      </c>
      <c r="N41">
        <v>0</v>
      </c>
      <c r="O41">
        <v>151</v>
      </c>
      <c r="P41">
        <v>1289</v>
      </c>
      <c r="Q41">
        <v>1446</v>
      </c>
    </row>
    <row r="42" spans="1:17" x14ac:dyDescent="0.3">
      <c r="A42">
        <v>1624580081</v>
      </c>
      <c r="B42" t="s">
        <v>37</v>
      </c>
      <c r="C42" t="s">
        <v>38</v>
      </c>
      <c r="D42" t="s">
        <v>38</v>
      </c>
      <c r="E42">
        <v>6349</v>
      </c>
      <c r="F42">
        <v>4.1300001139999996</v>
      </c>
      <c r="G42">
        <v>4.1300001139999996</v>
      </c>
      <c r="H42">
        <v>0</v>
      </c>
      <c r="I42">
        <v>0</v>
      </c>
      <c r="J42">
        <v>0</v>
      </c>
      <c r="K42">
        <v>4.1100001339999999</v>
      </c>
      <c r="L42">
        <v>0.02</v>
      </c>
      <c r="M42">
        <v>0</v>
      </c>
      <c r="N42">
        <v>0</v>
      </c>
      <c r="O42">
        <v>186</v>
      </c>
      <c r="P42">
        <v>1254</v>
      </c>
      <c r="Q42">
        <v>1467</v>
      </c>
    </row>
    <row r="43" spans="1:17" x14ac:dyDescent="0.3">
      <c r="A43">
        <v>1624580081</v>
      </c>
      <c r="B43" t="s">
        <v>39</v>
      </c>
      <c r="C43" t="s">
        <v>40</v>
      </c>
      <c r="D43" t="s">
        <v>40</v>
      </c>
      <c r="E43">
        <v>4026</v>
      </c>
      <c r="F43">
        <v>2.619999886</v>
      </c>
      <c r="G43">
        <v>2.619999886</v>
      </c>
      <c r="H43">
        <v>0</v>
      </c>
      <c r="I43">
        <v>0</v>
      </c>
      <c r="J43">
        <v>0</v>
      </c>
      <c r="K43">
        <v>2.5999999049999998</v>
      </c>
      <c r="L43">
        <v>0</v>
      </c>
      <c r="M43">
        <v>0</v>
      </c>
      <c r="N43">
        <v>0</v>
      </c>
      <c r="O43">
        <v>199</v>
      </c>
      <c r="P43">
        <v>1241</v>
      </c>
      <c r="Q43">
        <v>1470</v>
      </c>
    </row>
    <row r="44" spans="1:17" x14ac:dyDescent="0.3">
      <c r="A44">
        <v>1624580081</v>
      </c>
      <c r="B44" t="s">
        <v>41</v>
      </c>
      <c r="C44" t="s">
        <v>42</v>
      </c>
      <c r="D44" t="s">
        <v>42</v>
      </c>
      <c r="E44">
        <v>8538</v>
      </c>
      <c r="F44">
        <v>5.5500001909999996</v>
      </c>
      <c r="G44">
        <v>5.5500001909999996</v>
      </c>
      <c r="H44">
        <v>0</v>
      </c>
      <c r="I44">
        <v>0</v>
      </c>
      <c r="J44">
        <v>0</v>
      </c>
      <c r="K44">
        <v>5.5399999619999996</v>
      </c>
      <c r="L44">
        <v>0.01</v>
      </c>
      <c r="M44">
        <v>0</v>
      </c>
      <c r="N44">
        <v>0</v>
      </c>
      <c r="O44">
        <v>227</v>
      </c>
      <c r="P44">
        <v>1213</v>
      </c>
      <c r="Q44">
        <v>1562</v>
      </c>
    </row>
    <row r="45" spans="1:17" x14ac:dyDescent="0.3">
      <c r="A45">
        <v>1624580081</v>
      </c>
      <c r="B45" t="s">
        <v>43</v>
      </c>
      <c r="C45" t="s">
        <v>44</v>
      </c>
      <c r="D45" t="s">
        <v>44</v>
      </c>
      <c r="E45">
        <v>6076</v>
      </c>
      <c r="F45">
        <v>3.9500000480000002</v>
      </c>
      <c r="G45">
        <v>3.9500000480000002</v>
      </c>
      <c r="H45">
        <v>0</v>
      </c>
      <c r="I45">
        <v>1.1499999759999999</v>
      </c>
      <c r="J45">
        <v>0.91000002599999996</v>
      </c>
      <c r="K45">
        <v>1.8899999860000001</v>
      </c>
      <c r="L45">
        <v>0</v>
      </c>
      <c r="M45">
        <v>16</v>
      </c>
      <c r="N45">
        <v>18</v>
      </c>
      <c r="O45">
        <v>185</v>
      </c>
      <c r="P45">
        <v>1221</v>
      </c>
      <c r="Q45">
        <v>1617</v>
      </c>
    </row>
    <row r="46" spans="1:17" x14ac:dyDescent="0.3">
      <c r="A46">
        <v>1624580081</v>
      </c>
      <c r="B46" t="s">
        <v>45</v>
      </c>
      <c r="C46" t="s">
        <v>46</v>
      </c>
      <c r="D46" t="s">
        <v>46</v>
      </c>
      <c r="E46">
        <v>6497</v>
      </c>
      <c r="F46">
        <v>4.2199997900000001</v>
      </c>
      <c r="G46">
        <v>4.2199997900000001</v>
      </c>
      <c r="H46">
        <v>0</v>
      </c>
      <c r="I46">
        <v>0</v>
      </c>
      <c r="J46">
        <v>0</v>
      </c>
      <c r="K46">
        <v>4.1999998090000004</v>
      </c>
      <c r="L46">
        <v>0.02</v>
      </c>
      <c r="M46">
        <v>0</v>
      </c>
      <c r="N46">
        <v>0</v>
      </c>
      <c r="O46">
        <v>202</v>
      </c>
      <c r="P46">
        <v>1238</v>
      </c>
      <c r="Q46">
        <v>1492</v>
      </c>
    </row>
    <row r="47" spans="1:17" x14ac:dyDescent="0.3">
      <c r="A47">
        <v>1624580081</v>
      </c>
      <c r="B47" t="s">
        <v>47</v>
      </c>
      <c r="C47" t="s">
        <v>48</v>
      </c>
      <c r="D47" t="s">
        <v>48</v>
      </c>
      <c r="E47">
        <v>2826</v>
      </c>
      <c r="F47">
        <v>1.8400000329999999</v>
      </c>
      <c r="G47">
        <v>1.8400000329999999</v>
      </c>
      <c r="H47">
        <v>0</v>
      </c>
      <c r="I47">
        <v>0</v>
      </c>
      <c r="J47">
        <v>0</v>
      </c>
      <c r="K47">
        <v>1.8300000430000001</v>
      </c>
      <c r="L47">
        <v>0.01</v>
      </c>
      <c r="M47">
        <v>0</v>
      </c>
      <c r="N47">
        <v>0</v>
      </c>
      <c r="O47">
        <v>140</v>
      </c>
      <c r="P47">
        <v>1300</v>
      </c>
      <c r="Q47">
        <v>1402</v>
      </c>
    </row>
    <row r="48" spans="1:17" x14ac:dyDescent="0.3">
      <c r="A48">
        <v>1624580081</v>
      </c>
      <c r="B48" t="s">
        <v>49</v>
      </c>
      <c r="C48" t="s">
        <v>50</v>
      </c>
      <c r="D48" t="s">
        <v>50</v>
      </c>
      <c r="E48">
        <v>8367</v>
      </c>
      <c r="F48">
        <v>5.4400000569999998</v>
      </c>
      <c r="G48">
        <v>5.4400000569999998</v>
      </c>
      <c r="H48">
        <v>0</v>
      </c>
      <c r="I48">
        <v>1.1100000139999999</v>
      </c>
      <c r="J48">
        <v>1.8700000050000001</v>
      </c>
      <c r="K48">
        <v>2.460000038</v>
      </c>
      <c r="L48">
        <v>0</v>
      </c>
      <c r="M48">
        <v>17</v>
      </c>
      <c r="N48">
        <v>36</v>
      </c>
      <c r="O48">
        <v>154</v>
      </c>
      <c r="P48">
        <v>1233</v>
      </c>
      <c r="Q48">
        <v>1670</v>
      </c>
    </row>
    <row r="49" spans="1:17" x14ac:dyDescent="0.3">
      <c r="A49">
        <v>1624580081</v>
      </c>
      <c r="B49" t="s">
        <v>51</v>
      </c>
      <c r="C49" t="s">
        <v>52</v>
      </c>
      <c r="D49" t="s">
        <v>52</v>
      </c>
      <c r="E49">
        <v>2759</v>
      </c>
      <c r="F49">
        <v>1.789999962</v>
      </c>
      <c r="G49">
        <v>1.789999962</v>
      </c>
      <c r="H49">
        <v>0</v>
      </c>
      <c r="I49">
        <v>0</v>
      </c>
      <c r="J49">
        <v>0.20000000300000001</v>
      </c>
      <c r="K49">
        <v>1.6000000240000001</v>
      </c>
      <c r="L49">
        <v>0</v>
      </c>
      <c r="M49">
        <v>0</v>
      </c>
      <c r="N49">
        <v>5</v>
      </c>
      <c r="O49">
        <v>115</v>
      </c>
      <c r="P49">
        <v>1320</v>
      </c>
      <c r="Q49">
        <v>1401</v>
      </c>
    </row>
    <row r="50" spans="1:17" x14ac:dyDescent="0.3">
      <c r="A50">
        <v>1624580081</v>
      </c>
      <c r="B50" t="s">
        <v>53</v>
      </c>
      <c r="C50" t="s">
        <v>54</v>
      </c>
      <c r="D50" t="s">
        <v>54</v>
      </c>
      <c r="E50">
        <v>2390</v>
      </c>
      <c r="F50">
        <v>1.5499999520000001</v>
      </c>
      <c r="G50">
        <v>1.5499999520000001</v>
      </c>
      <c r="H50">
        <v>0</v>
      </c>
      <c r="I50">
        <v>0</v>
      </c>
      <c r="J50">
        <v>0</v>
      </c>
      <c r="K50">
        <v>1.5499999520000001</v>
      </c>
      <c r="L50">
        <v>0</v>
      </c>
      <c r="M50">
        <v>0</v>
      </c>
      <c r="N50">
        <v>0</v>
      </c>
      <c r="O50">
        <v>150</v>
      </c>
      <c r="P50">
        <v>1290</v>
      </c>
      <c r="Q50">
        <v>1404</v>
      </c>
    </row>
    <row r="51" spans="1:17" x14ac:dyDescent="0.3">
      <c r="A51">
        <v>1624580081</v>
      </c>
      <c r="B51" t="s">
        <v>55</v>
      </c>
      <c r="C51" t="s">
        <v>56</v>
      </c>
      <c r="D51" t="s">
        <v>56</v>
      </c>
      <c r="E51">
        <v>6474</v>
      </c>
      <c r="F51">
        <v>4.3000001909999996</v>
      </c>
      <c r="G51">
        <v>4.3000001909999996</v>
      </c>
      <c r="H51">
        <v>0</v>
      </c>
      <c r="I51">
        <v>0.89999997600000003</v>
      </c>
      <c r="J51">
        <v>1.2799999710000001</v>
      </c>
      <c r="K51">
        <v>2.119999886</v>
      </c>
      <c r="L51">
        <v>0.01</v>
      </c>
      <c r="M51">
        <v>11</v>
      </c>
      <c r="N51">
        <v>23</v>
      </c>
      <c r="O51">
        <v>224</v>
      </c>
      <c r="P51">
        <v>1182</v>
      </c>
      <c r="Q51">
        <v>1655</v>
      </c>
    </row>
    <row r="52" spans="1:17" x14ac:dyDescent="0.3">
      <c r="A52">
        <v>1624580081</v>
      </c>
      <c r="B52" s="1">
        <v>42374</v>
      </c>
      <c r="C52" s="1">
        <v>42374</v>
      </c>
      <c r="D52" t="s">
        <v>57</v>
      </c>
      <c r="E52">
        <v>36019</v>
      </c>
      <c r="F52">
        <v>28.030000690000001</v>
      </c>
      <c r="G52">
        <v>28.030000690000001</v>
      </c>
      <c r="H52">
        <v>0</v>
      </c>
      <c r="I52">
        <v>21.920000080000001</v>
      </c>
      <c r="J52">
        <v>4.1900000569999998</v>
      </c>
      <c r="K52">
        <v>1.9099999670000001</v>
      </c>
      <c r="L52">
        <v>0.02</v>
      </c>
      <c r="M52">
        <v>186</v>
      </c>
      <c r="N52">
        <v>63</v>
      </c>
      <c r="O52">
        <v>171</v>
      </c>
      <c r="P52">
        <v>1020</v>
      </c>
      <c r="Q52">
        <v>2690</v>
      </c>
    </row>
    <row r="53" spans="1:17" x14ac:dyDescent="0.3">
      <c r="A53">
        <v>1624580081</v>
      </c>
      <c r="B53" s="1">
        <v>42405</v>
      </c>
      <c r="C53" s="1">
        <v>42405</v>
      </c>
      <c r="D53" t="s">
        <v>58</v>
      </c>
      <c r="E53">
        <v>7155</v>
      </c>
      <c r="F53">
        <v>4.9299998279999997</v>
      </c>
      <c r="G53">
        <v>4.9299998279999997</v>
      </c>
      <c r="H53">
        <v>0</v>
      </c>
      <c r="I53">
        <v>0.86000001400000003</v>
      </c>
      <c r="J53">
        <v>0.58999997400000004</v>
      </c>
      <c r="K53">
        <v>3.4700000289999999</v>
      </c>
      <c r="L53">
        <v>0</v>
      </c>
      <c r="M53">
        <v>7</v>
      </c>
      <c r="N53">
        <v>6</v>
      </c>
      <c r="O53">
        <v>166</v>
      </c>
      <c r="P53">
        <v>1261</v>
      </c>
      <c r="Q53">
        <v>1497</v>
      </c>
    </row>
    <row r="54" spans="1:17" x14ac:dyDescent="0.3">
      <c r="A54">
        <v>1624580081</v>
      </c>
      <c r="B54" s="1">
        <v>42434</v>
      </c>
      <c r="C54" s="1">
        <v>42434</v>
      </c>
      <c r="D54" t="s">
        <v>59</v>
      </c>
      <c r="E54">
        <v>2100</v>
      </c>
      <c r="F54">
        <v>1.3700000050000001</v>
      </c>
      <c r="G54">
        <v>1.3700000050000001</v>
      </c>
      <c r="H54">
        <v>0</v>
      </c>
      <c r="I54">
        <v>0</v>
      </c>
      <c r="J54">
        <v>0</v>
      </c>
      <c r="K54">
        <v>1.3400000329999999</v>
      </c>
      <c r="L54">
        <v>0.02</v>
      </c>
      <c r="M54">
        <v>0</v>
      </c>
      <c r="N54">
        <v>0</v>
      </c>
      <c r="O54">
        <v>96</v>
      </c>
      <c r="P54">
        <v>1344</v>
      </c>
      <c r="Q54">
        <v>1334</v>
      </c>
    </row>
    <row r="55" spans="1:17" x14ac:dyDescent="0.3">
      <c r="A55">
        <v>1624580081</v>
      </c>
      <c r="B55" s="1">
        <v>42465</v>
      </c>
      <c r="C55" s="1">
        <v>42465</v>
      </c>
      <c r="D55" t="s">
        <v>57</v>
      </c>
      <c r="E55">
        <v>2193</v>
      </c>
      <c r="F55">
        <v>1.4299999480000001</v>
      </c>
      <c r="G55">
        <v>1.4299999480000001</v>
      </c>
      <c r="H55">
        <v>0</v>
      </c>
      <c r="I55">
        <v>0</v>
      </c>
      <c r="J55">
        <v>0</v>
      </c>
      <c r="K55">
        <v>1.4199999569999999</v>
      </c>
      <c r="L55">
        <v>0</v>
      </c>
      <c r="M55">
        <v>0</v>
      </c>
      <c r="N55">
        <v>0</v>
      </c>
      <c r="O55">
        <v>118</v>
      </c>
      <c r="P55">
        <v>1322</v>
      </c>
      <c r="Q55">
        <v>1368</v>
      </c>
    </row>
    <row r="56" spans="1:17" x14ac:dyDescent="0.3">
      <c r="A56">
        <v>1624580081</v>
      </c>
      <c r="B56" s="1">
        <v>42495</v>
      </c>
      <c r="C56" s="1">
        <v>42495</v>
      </c>
      <c r="D56" t="s">
        <v>60</v>
      </c>
      <c r="E56">
        <v>2470</v>
      </c>
      <c r="F56">
        <v>1.6100000139999999</v>
      </c>
      <c r="G56">
        <v>1.6100000139999999</v>
      </c>
      <c r="H56">
        <v>0</v>
      </c>
      <c r="I56">
        <v>0</v>
      </c>
      <c r="J56">
        <v>0</v>
      </c>
      <c r="K56">
        <v>1.5800000430000001</v>
      </c>
      <c r="L56">
        <v>0.02</v>
      </c>
      <c r="M56">
        <v>0</v>
      </c>
      <c r="N56">
        <v>0</v>
      </c>
      <c r="O56">
        <v>117</v>
      </c>
      <c r="P56">
        <v>1323</v>
      </c>
      <c r="Q56">
        <v>1370</v>
      </c>
    </row>
    <row r="57" spans="1:17" x14ac:dyDescent="0.3">
      <c r="A57">
        <v>1624580081</v>
      </c>
      <c r="B57" s="1">
        <v>42526</v>
      </c>
      <c r="C57" s="1">
        <v>42526</v>
      </c>
      <c r="D57" t="s">
        <v>16</v>
      </c>
      <c r="E57">
        <v>1727</v>
      </c>
      <c r="F57">
        <v>1.1200000050000001</v>
      </c>
      <c r="G57">
        <v>1.1200000050000001</v>
      </c>
      <c r="H57">
        <v>0</v>
      </c>
      <c r="I57">
        <v>0</v>
      </c>
      <c r="J57">
        <v>0</v>
      </c>
      <c r="K57">
        <v>1.1200000050000001</v>
      </c>
      <c r="L57">
        <v>0.01</v>
      </c>
      <c r="M57">
        <v>0</v>
      </c>
      <c r="N57">
        <v>0</v>
      </c>
      <c r="O57">
        <v>102</v>
      </c>
      <c r="P57">
        <v>1338</v>
      </c>
      <c r="Q57">
        <v>1341</v>
      </c>
    </row>
    <row r="58" spans="1:17" x14ac:dyDescent="0.3">
      <c r="A58">
        <v>1624580081</v>
      </c>
      <c r="B58" s="1">
        <v>42556</v>
      </c>
      <c r="C58" s="1">
        <v>42556</v>
      </c>
      <c r="D58" t="s">
        <v>57</v>
      </c>
      <c r="E58">
        <v>2104</v>
      </c>
      <c r="F58">
        <v>1.3700000050000001</v>
      </c>
      <c r="G58">
        <v>1.3700000050000001</v>
      </c>
      <c r="H58">
        <v>0</v>
      </c>
      <c r="I58">
        <v>0</v>
      </c>
      <c r="J58">
        <v>0</v>
      </c>
      <c r="K58">
        <v>1.3700000050000001</v>
      </c>
      <c r="L58">
        <v>0</v>
      </c>
      <c r="M58">
        <v>0</v>
      </c>
      <c r="N58">
        <v>0</v>
      </c>
      <c r="O58">
        <v>182</v>
      </c>
      <c r="P58">
        <v>1258</v>
      </c>
      <c r="Q58">
        <v>1474</v>
      </c>
    </row>
    <row r="59" spans="1:17" x14ac:dyDescent="0.3">
      <c r="A59">
        <v>1624580081</v>
      </c>
      <c r="B59" s="1">
        <v>42587</v>
      </c>
      <c r="C59" s="1">
        <v>42587</v>
      </c>
      <c r="D59" t="s">
        <v>58</v>
      </c>
      <c r="E59">
        <v>3427</v>
      </c>
      <c r="F59">
        <v>2.2300000190000002</v>
      </c>
      <c r="G59">
        <v>2.2300000190000002</v>
      </c>
      <c r="H59">
        <v>0</v>
      </c>
      <c r="I59">
        <v>0</v>
      </c>
      <c r="J59">
        <v>0</v>
      </c>
      <c r="K59">
        <v>2.2200000289999999</v>
      </c>
      <c r="L59">
        <v>0</v>
      </c>
      <c r="M59">
        <v>0</v>
      </c>
      <c r="N59">
        <v>0</v>
      </c>
      <c r="O59">
        <v>152</v>
      </c>
      <c r="P59">
        <v>1288</v>
      </c>
      <c r="Q59">
        <v>1427</v>
      </c>
    </row>
    <row r="60" spans="1:17" x14ac:dyDescent="0.3">
      <c r="A60">
        <v>1624580081</v>
      </c>
      <c r="B60" s="1">
        <v>42618</v>
      </c>
      <c r="C60" s="1">
        <v>42618</v>
      </c>
      <c r="D60" t="s">
        <v>61</v>
      </c>
      <c r="E60">
        <v>1732</v>
      </c>
      <c r="F60">
        <v>1.1299999949999999</v>
      </c>
      <c r="G60">
        <v>1.1299999949999999</v>
      </c>
      <c r="H60">
        <v>0</v>
      </c>
      <c r="I60">
        <v>0</v>
      </c>
      <c r="J60">
        <v>0</v>
      </c>
      <c r="K60">
        <v>1.1299999949999999</v>
      </c>
      <c r="L60">
        <v>0</v>
      </c>
      <c r="M60">
        <v>0</v>
      </c>
      <c r="N60">
        <v>0</v>
      </c>
      <c r="O60">
        <v>91</v>
      </c>
      <c r="P60">
        <v>1349</v>
      </c>
      <c r="Q60">
        <v>1328</v>
      </c>
    </row>
    <row r="61" spans="1:17" x14ac:dyDescent="0.3">
      <c r="A61">
        <v>1624580081</v>
      </c>
      <c r="B61" s="1">
        <v>42648</v>
      </c>
      <c r="C61" s="1">
        <v>42648</v>
      </c>
      <c r="D61" t="s">
        <v>62</v>
      </c>
      <c r="E61">
        <v>2969</v>
      </c>
      <c r="F61">
        <v>1.9299999480000001</v>
      </c>
      <c r="G61">
        <v>1.9299999480000001</v>
      </c>
      <c r="H61">
        <v>0</v>
      </c>
      <c r="I61">
        <v>0</v>
      </c>
      <c r="J61">
        <v>0</v>
      </c>
      <c r="K61">
        <v>1.9199999569999999</v>
      </c>
      <c r="L61">
        <v>0.01</v>
      </c>
      <c r="M61">
        <v>0</v>
      </c>
      <c r="N61">
        <v>0</v>
      </c>
      <c r="O61">
        <v>139</v>
      </c>
      <c r="P61">
        <v>1301</v>
      </c>
      <c r="Q61">
        <v>1393</v>
      </c>
    </row>
    <row r="62" spans="1:17" x14ac:dyDescent="0.3">
      <c r="A62">
        <v>1624580081</v>
      </c>
      <c r="B62" s="1">
        <v>42679</v>
      </c>
      <c r="C62" s="1">
        <v>42679</v>
      </c>
      <c r="D62" t="s">
        <v>59</v>
      </c>
      <c r="E62">
        <v>3134</v>
      </c>
      <c r="F62">
        <v>2.039999962</v>
      </c>
      <c r="G62">
        <v>2.039999962</v>
      </c>
      <c r="H62">
        <v>0</v>
      </c>
      <c r="I62">
        <v>0</v>
      </c>
      <c r="J62">
        <v>0</v>
      </c>
      <c r="K62">
        <v>2.039999962</v>
      </c>
      <c r="L62">
        <v>0</v>
      </c>
      <c r="M62">
        <v>0</v>
      </c>
      <c r="N62">
        <v>0</v>
      </c>
      <c r="O62">
        <v>112</v>
      </c>
      <c r="P62">
        <v>1328</v>
      </c>
      <c r="Q62">
        <v>1359</v>
      </c>
    </row>
    <row r="63" spans="1:17" x14ac:dyDescent="0.3">
      <c r="A63">
        <v>1624580081</v>
      </c>
      <c r="B63" s="1">
        <v>42709</v>
      </c>
      <c r="C63" s="1">
        <v>42709</v>
      </c>
      <c r="D63" t="s">
        <v>61</v>
      </c>
      <c r="E63">
        <v>2971</v>
      </c>
      <c r="F63">
        <v>1.9299999480000001</v>
      </c>
      <c r="G63">
        <v>1.9299999480000001</v>
      </c>
      <c r="H63">
        <v>0</v>
      </c>
      <c r="I63">
        <v>0</v>
      </c>
      <c r="J63">
        <v>0</v>
      </c>
      <c r="K63">
        <v>1.9199999569999999</v>
      </c>
      <c r="L63">
        <v>0.01</v>
      </c>
      <c r="M63">
        <v>0</v>
      </c>
      <c r="N63">
        <v>0</v>
      </c>
      <c r="O63">
        <v>107</v>
      </c>
      <c r="P63">
        <v>890</v>
      </c>
      <c r="Q63">
        <v>1002</v>
      </c>
    </row>
    <row r="64" spans="1:17" x14ac:dyDescent="0.3">
      <c r="A64">
        <v>1644430081</v>
      </c>
      <c r="B64" s="1">
        <v>42708</v>
      </c>
      <c r="C64" s="1">
        <v>42708</v>
      </c>
      <c r="D64" t="s">
        <v>16</v>
      </c>
      <c r="E64">
        <v>10694</v>
      </c>
      <c r="F64">
        <v>7.7699999809999998</v>
      </c>
      <c r="G64">
        <v>7.7699999809999998</v>
      </c>
      <c r="H64">
        <v>0</v>
      </c>
      <c r="I64">
        <v>0.14000000100000001</v>
      </c>
      <c r="J64">
        <v>2.2999999519999998</v>
      </c>
      <c r="K64">
        <v>5.329999924</v>
      </c>
      <c r="L64">
        <v>0</v>
      </c>
      <c r="M64">
        <v>2</v>
      </c>
      <c r="N64">
        <v>51</v>
      </c>
      <c r="O64">
        <v>256</v>
      </c>
      <c r="P64">
        <v>1131</v>
      </c>
      <c r="Q64">
        <v>3199</v>
      </c>
    </row>
    <row r="65" spans="1:17" x14ac:dyDescent="0.3">
      <c r="A65">
        <v>1644430081</v>
      </c>
      <c r="B65" t="s">
        <v>17</v>
      </c>
      <c r="C65" t="s">
        <v>18</v>
      </c>
      <c r="D65" t="s">
        <v>18</v>
      </c>
      <c r="E65">
        <v>8001</v>
      </c>
      <c r="F65">
        <v>5.8200001720000003</v>
      </c>
      <c r="G65">
        <v>5.8200001720000003</v>
      </c>
      <c r="H65">
        <v>0</v>
      </c>
      <c r="I65">
        <v>2.2799999710000001</v>
      </c>
      <c r="J65">
        <v>0.89999997600000003</v>
      </c>
      <c r="K65">
        <v>2.6400001049999999</v>
      </c>
      <c r="L65">
        <v>0</v>
      </c>
      <c r="M65">
        <v>30</v>
      </c>
      <c r="N65">
        <v>16</v>
      </c>
      <c r="O65">
        <v>135</v>
      </c>
      <c r="P65">
        <v>1259</v>
      </c>
      <c r="Q65">
        <v>2902</v>
      </c>
    </row>
    <row r="66" spans="1:17" x14ac:dyDescent="0.3">
      <c r="A66">
        <v>1644430081</v>
      </c>
      <c r="B66" t="s">
        <v>19</v>
      </c>
      <c r="C66" t="s">
        <v>20</v>
      </c>
      <c r="D66" t="s">
        <v>20</v>
      </c>
      <c r="E66">
        <v>11037</v>
      </c>
      <c r="F66">
        <v>8.0200004580000002</v>
      </c>
      <c r="G66">
        <v>8.0200004580000002</v>
      </c>
      <c r="H66">
        <v>0</v>
      </c>
      <c r="I66">
        <v>0.36000001399999998</v>
      </c>
      <c r="J66">
        <v>2.5599999430000002</v>
      </c>
      <c r="K66">
        <v>5.0999999049999998</v>
      </c>
      <c r="L66">
        <v>0</v>
      </c>
      <c r="M66">
        <v>5</v>
      </c>
      <c r="N66">
        <v>58</v>
      </c>
      <c r="O66">
        <v>252</v>
      </c>
      <c r="P66">
        <v>1125</v>
      </c>
      <c r="Q66">
        <v>3226</v>
      </c>
    </row>
    <row r="67" spans="1:17" x14ac:dyDescent="0.3">
      <c r="A67">
        <v>1644430081</v>
      </c>
      <c r="B67" t="s">
        <v>21</v>
      </c>
      <c r="C67" t="s">
        <v>22</v>
      </c>
      <c r="D67" t="s">
        <v>22</v>
      </c>
      <c r="E67">
        <v>5263</v>
      </c>
      <c r="F67">
        <v>3.829999924</v>
      </c>
      <c r="G67">
        <v>3.829999924</v>
      </c>
      <c r="H67">
        <v>0</v>
      </c>
      <c r="I67">
        <v>0.219999999</v>
      </c>
      <c r="J67">
        <v>0.15000000599999999</v>
      </c>
      <c r="K67">
        <v>3.4500000480000002</v>
      </c>
      <c r="L67">
        <v>0</v>
      </c>
      <c r="M67">
        <v>3</v>
      </c>
      <c r="N67">
        <v>4</v>
      </c>
      <c r="O67">
        <v>170</v>
      </c>
      <c r="P67">
        <v>1263</v>
      </c>
      <c r="Q67">
        <v>2750</v>
      </c>
    </row>
    <row r="68" spans="1:17" x14ac:dyDescent="0.3">
      <c r="A68">
        <v>1644430081</v>
      </c>
      <c r="B68" t="s">
        <v>24</v>
      </c>
      <c r="C68" t="s">
        <v>25</v>
      </c>
      <c r="D68" t="s">
        <v>25</v>
      </c>
      <c r="E68">
        <v>15300</v>
      </c>
      <c r="F68">
        <v>11.119999890000001</v>
      </c>
      <c r="G68">
        <v>11.119999890000001</v>
      </c>
      <c r="H68">
        <v>0</v>
      </c>
      <c r="I68">
        <v>4.0999999049999998</v>
      </c>
      <c r="J68">
        <v>1.8799999949999999</v>
      </c>
      <c r="K68">
        <v>5.0900001530000001</v>
      </c>
      <c r="L68">
        <v>0</v>
      </c>
      <c r="M68">
        <v>51</v>
      </c>
      <c r="N68">
        <v>42</v>
      </c>
      <c r="O68">
        <v>212</v>
      </c>
      <c r="P68">
        <v>1135</v>
      </c>
      <c r="Q68">
        <v>3493</v>
      </c>
    </row>
    <row r="69" spans="1:17" x14ac:dyDescent="0.3">
      <c r="A69">
        <v>1644430081</v>
      </c>
      <c r="B69" t="s">
        <v>26</v>
      </c>
      <c r="C69" t="s">
        <v>27</v>
      </c>
      <c r="D69" t="s">
        <v>27</v>
      </c>
      <c r="E69">
        <v>8757</v>
      </c>
      <c r="F69">
        <v>6.3699998860000004</v>
      </c>
      <c r="G69">
        <v>6.3699998860000004</v>
      </c>
      <c r="H69">
        <v>0</v>
      </c>
      <c r="I69">
        <v>2.25</v>
      </c>
      <c r="J69">
        <v>0.56999999300000004</v>
      </c>
      <c r="K69">
        <v>3.5499999519999998</v>
      </c>
      <c r="L69">
        <v>0</v>
      </c>
      <c r="M69">
        <v>29</v>
      </c>
      <c r="N69">
        <v>13</v>
      </c>
      <c r="O69">
        <v>186</v>
      </c>
      <c r="P69">
        <v>1212</v>
      </c>
      <c r="Q69">
        <v>3011</v>
      </c>
    </row>
    <row r="70" spans="1:17" x14ac:dyDescent="0.3">
      <c r="A70">
        <v>1644430081</v>
      </c>
      <c r="B70" t="s">
        <v>29</v>
      </c>
      <c r="C70" t="s">
        <v>30</v>
      </c>
      <c r="D70" t="s">
        <v>30</v>
      </c>
      <c r="E70">
        <v>7132</v>
      </c>
      <c r="F70">
        <v>5.1900000569999998</v>
      </c>
      <c r="G70">
        <v>5.1900000569999998</v>
      </c>
      <c r="H70">
        <v>0</v>
      </c>
      <c r="I70">
        <v>1.0700000519999999</v>
      </c>
      <c r="J70">
        <v>1.6699999569999999</v>
      </c>
      <c r="K70">
        <v>2.4500000480000002</v>
      </c>
      <c r="L70">
        <v>0</v>
      </c>
      <c r="M70">
        <v>15</v>
      </c>
      <c r="N70">
        <v>33</v>
      </c>
      <c r="O70">
        <v>121</v>
      </c>
      <c r="P70">
        <v>1271</v>
      </c>
      <c r="Q70">
        <v>2806</v>
      </c>
    </row>
    <row r="71" spans="1:17" x14ac:dyDescent="0.3">
      <c r="A71">
        <v>1644430081</v>
      </c>
      <c r="B71" t="s">
        <v>33</v>
      </c>
      <c r="C71" t="s">
        <v>34</v>
      </c>
      <c r="D71" t="s">
        <v>34</v>
      </c>
      <c r="E71">
        <v>11256</v>
      </c>
      <c r="F71">
        <v>8.1800003050000001</v>
      </c>
      <c r="G71">
        <v>8.1800003050000001</v>
      </c>
      <c r="H71">
        <v>0</v>
      </c>
      <c r="I71">
        <v>0.36000001399999998</v>
      </c>
      <c r="J71">
        <v>2.5299999710000001</v>
      </c>
      <c r="K71">
        <v>5.3000001909999996</v>
      </c>
      <c r="L71">
        <v>0</v>
      </c>
      <c r="M71">
        <v>5</v>
      </c>
      <c r="N71">
        <v>58</v>
      </c>
      <c r="O71">
        <v>278</v>
      </c>
      <c r="P71">
        <v>1099</v>
      </c>
      <c r="Q71">
        <v>3300</v>
      </c>
    </row>
    <row r="72" spans="1:17" x14ac:dyDescent="0.3">
      <c r="A72">
        <v>1644430081</v>
      </c>
      <c r="B72" t="s">
        <v>35</v>
      </c>
      <c r="C72" t="s">
        <v>36</v>
      </c>
      <c r="D72" t="s">
        <v>36</v>
      </c>
      <c r="E72">
        <v>2436</v>
      </c>
      <c r="F72">
        <v>1.769999981</v>
      </c>
      <c r="G72">
        <v>1.769999981</v>
      </c>
      <c r="H72">
        <v>0</v>
      </c>
      <c r="I72">
        <v>0</v>
      </c>
      <c r="J72">
        <v>0</v>
      </c>
      <c r="K72">
        <v>1.7599999900000001</v>
      </c>
      <c r="L72">
        <v>0.01</v>
      </c>
      <c r="M72">
        <v>0</v>
      </c>
      <c r="N72">
        <v>0</v>
      </c>
      <c r="O72">
        <v>125</v>
      </c>
      <c r="P72">
        <v>1315</v>
      </c>
      <c r="Q72">
        <v>2430</v>
      </c>
    </row>
    <row r="73" spans="1:17" x14ac:dyDescent="0.3">
      <c r="A73">
        <v>1644430081</v>
      </c>
      <c r="B73" t="s">
        <v>37</v>
      </c>
      <c r="C73" t="s">
        <v>38</v>
      </c>
      <c r="D73" t="s">
        <v>38</v>
      </c>
      <c r="E73">
        <v>1223</v>
      </c>
      <c r="F73">
        <v>0.88999998599999997</v>
      </c>
      <c r="G73">
        <v>0.88999998599999997</v>
      </c>
      <c r="H73">
        <v>0</v>
      </c>
      <c r="I73">
        <v>0</v>
      </c>
      <c r="J73">
        <v>0</v>
      </c>
      <c r="K73">
        <v>0.87999999500000003</v>
      </c>
      <c r="L73">
        <v>0.01</v>
      </c>
      <c r="M73">
        <v>0</v>
      </c>
      <c r="N73">
        <v>0</v>
      </c>
      <c r="O73">
        <v>38</v>
      </c>
      <c r="P73">
        <v>1402</v>
      </c>
      <c r="Q73">
        <v>2140</v>
      </c>
    </row>
    <row r="74" spans="1:17" x14ac:dyDescent="0.3">
      <c r="A74">
        <v>1644430081</v>
      </c>
      <c r="B74" t="s">
        <v>39</v>
      </c>
      <c r="C74" t="s">
        <v>40</v>
      </c>
      <c r="D74" t="s">
        <v>40</v>
      </c>
      <c r="E74">
        <v>3673</v>
      </c>
      <c r="F74">
        <v>2.670000076</v>
      </c>
      <c r="G74">
        <v>2.670000076</v>
      </c>
      <c r="H74">
        <v>0</v>
      </c>
      <c r="I74">
        <v>0</v>
      </c>
      <c r="J74">
        <v>0</v>
      </c>
      <c r="K74">
        <v>2.6600000860000002</v>
      </c>
      <c r="L74">
        <v>0.01</v>
      </c>
      <c r="M74">
        <v>0</v>
      </c>
      <c r="N74">
        <v>0</v>
      </c>
      <c r="O74">
        <v>86</v>
      </c>
      <c r="P74">
        <v>1354</v>
      </c>
      <c r="Q74">
        <v>2344</v>
      </c>
    </row>
    <row r="75" spans="1:17" x14ac:dyDescent="0.3">
      <c r="A75">
        <v>1644430081</v>
      </c>
      <c r="B75" t="s">
        <v>41</v>
      </c>
      <c r="C75" t="s">
        <v>42</v>
      </c>
      <c r="D75" t="s">
        <v>42</v>
      </c>
      <c r="E75">
        <v>6637</v>
      </c>
      <c r="F75">
        <v>4.829999924</v>
      </c>
      <c r="G75">
        <v>4.829999924</v>
      </c>
      <c r="H75">
        <v>0</v>
      </c>
      <c r="I75">
        <v>0</v>
      </c>
      <c r="J75">
        <v>0.579999983</v>
      </c>
      <c r="K75">
        <v>4.25</v>
      </c>
      <c r="L75">
        <v>0</v>
      </c>
      <c r="M75">
        <v>0</v>
      </c>
      <c r="N75">
        <v>15</v>
      </c>
      <c r="O75">
        <v>160</v>
      </c>
      <c r="P75">
        <v>1265</v>
      </c>
      <c r="Q75">
        <v>2677</v>
      </c>
    </row>
    <row r="76" spans="1:17" x14ac:dyDescent="0.3">
      <c r="A76">
        <v>1644430081</v>
      </c>
      <c r="B76" t="s">
        <v>43</v>
      </c>
      <c r="C76" t="s">
        <v>44</v>
      </c>
      <c r="D76" t="s">
        <v>44</v>
      </c>
      <c r="E76">
        <v>3321</v>
      </c>
      <c r="F76">
        <v>2.4100000860000002</v>
      </c>
      <c r="G76">
        <v>2.4100000860000002</v>
      </c>
      <c r="H76">
        <v>0</v>
      </c>
      <c r="I76">
        <v>0</v>
      </c>
      <c r="J76">
        <v>0</v>
      </c>
      <c r="K76">
        <v>2.4100000860000002</v>
      </c>
      <c r="L76">
        <v>0</v>
      </c>
      <c r="M76">
        <v>0</v>
      </c>
      <c r="N76">
        <v>0</v>
      </c>
      <c r="O76">
        <v>89</v>
      </c>
      <c r="P76">
        <v>1351</v>
      </c>
      <c r="Q76">
        <v>2413</v>
      </c>
    </row>
    <row r="77" spans="1:17" x14ac:dyDescent="0.3">
      <c r="A77">
        <v>1644430081</v>
      </c>
      <c r="B77" t="s">
        <v>45</v>
      </c>
      <c r="C77" t="s">
        <v>46</v>
      </c>
      <c r="D77" t="s">
        <v>46</v>
      </c>
      <c r="E77">
        <v>3580</v>
      </c>
      <c r="F77">
        <v>2.5999999049999998</v>
      </c>
      <c r="G77">
        <v>2.5999999049999998</v>
      </c>
      <c r="H77">
        <v>0</v>
      </c>
      <c r="I77">
        <v>0.58999997400000004</v>
      </c>
      <c r="J77">
        <v>5.9999998999999998E-2</v>
      </c>
      <c r="K77">
        <v>1.9500000479999999</v>
      </c>
      <c r="L77">
        <v>0</v>
      </c>
      <c r="M77">
        <v>8</v>
      </c>
      <c r="N77">
        <v>1</v>
      </c>
      <c r="O77">
        <v>94</v>
      </c>
      <c r="P77">
        <v>1337</v>
      </c>
      <c r="Q77">
        <v>2497</v>
      </c>
    </row>
    <row r="78" spans="1:17" x14ac:dyDescent="0.3">
      <c r="A78">
        <v>1644430081</v>
      </c>
      <c r="B78" t="s">
        <v>47</v>
      </c>
      <c r="C78" t="s">
        <v>48</v>
      </c>
      <c r="D78" t="s">
        <v>48</v>
      </c>
      <c r="E78">
        <v>9919</v>
      </c>
      <c r="F78">
        <v>7.2100000380000004</v>
      </c>
      <c r="G78">
        <v>7.2100000380000004</v>
      </c>
      <c r="H78">
        <v>0</v>
      </c>
      <c r="I78">
        <v>0.80000001200000004</v>
      </c>
      <c r="J78">
        <v>1.7200000289999999</v>
      </c>
      <c r="K78">
        <v>4.6900000569999998</v>
      </c>
      <c r="L78">
        <v>0</v>
      </c>
      <c r="M78">
        <v>11</v>
      </c>
      <c r="N78">
        <v>41</v>
      </c>
      <c r="O78">
        <v>223</v>
      </c>
      <c r="P78">
        <v>1165</v>
      </c>
      <c r="Q78">
        <v>3123</v>
      </c>
    </row>
    <row r="79" spans="1:17" x14ac:dyDescent="0.3">
      <c r="A79">
        <v>1644430081</v>
      </c>
      <c r="B79" t="s">
        <v>49</v>
      </c>
      <c r="C79" t="s">
        <v>50</v>
      </c>
      <c r="D79" t="s">
        <v>50</v>
      </c>
      <c r="E79">
        <v>3032</v>
      </c>
      <c r="F79">
        <v>2.2000000480000002</v>
      </c>
      <c r="G79">
        <v>2.2000000480000002</v>
      </c>
      <c r="H79">
        <v>0</v>
      </c>
      <c r="I79">
        <v>0</v>
      </c>
      <c r="J79">
        <v>0</v>
      </c>
      <c r="K79">
        <v>2.2000000480000002</v>
      </c>
      <c r="L79">
        <v>0</v>
      </c>
      <c r="M79">
        <v>0</v>
      </c>
      <c r="N79">
        <v>0</v>
      </c>
      <c r="O79">
        <v>118</v>
      </c>
      <c r="P79">
        <v>1322</v>
      </c>
      <c r="Q79">
        <v>2489</v>
      </c>
    </row>
    <row r="80" spans="1:17" x14ac:dyDescent="0.3">
      <c r="A80">
        <v>1644430081</v>
      </c>
      <c r="B80" t="s">
        <v>51</v>
      </c>
      <c r="C80" t="s">
        <v>52</v>
      </c>
      <c r="D80" t="s">
        <v>52</v>
      </c>
      <c r="E80">
        <v>9405</v>
      </c>
      <c r="F80">
        <v>6.8400001530000001</v>
      </c>
      <c r="G80">
        <v>6.8400001530000001</v>
      </c>
      <c r="H80">
        <v>0</v>
      </c>
      <c r="I80">
        <v>0.20000000300000001</v>
      </c>
      <c r="J80">
        <v>2.3199999330000001</v>
      </c>
      <c r="K80">
        <v>4.3099999430000002</v>
      </c>
      <c r="L80">
        <v>0</v>
      </c>
      <c r="M80">
        <v>3</v>
      </c>
      <c r="N80">
        <v>53</v>
      </c>
      <c r="O80">
        <v>227</v>
      </c>
      <c r="P80">
        <v>1157</v>
      </c>
      <c r="Q80">
        <v>3108</v>
      </c>
    </row>
    <row r="81" spans="1:17" x14ac:dyDescent="0.3">
      <c r="A81">
        <v>1644430081</v>
      </c>
      <c r="B81" t="s">
        <v>53</v>
      </c>
      <c r="C81" t="s">
        <v>54</v>
      </c>
      <c r="D81" t="s">
        <v>54</v>
      </c>
      <c r="E81">
        <v>3176</v>
      </c>
      <c r="F81">
        <v>2.3099999430000002</v>
      </c>
      <c r="G81">
        <v>2.3099999430000002</v>
      </c>
      <c r="H81">
        <v>0</v>
      </c>
      <c r="I81">
        <v>0</v>
      </c>
      <c r="J81">
        <v>0</v>
      </c>
      <c r="K81">
        <v>2.3099999430000002</v>
      </c>
      <c r="L81">
        <v>0</v>
      </c>
      <c r="M81">
        <v>0</v>
      </c>
      <c r="N81">
        <v>0</v>
      </c>
      <c r="O81">
        <v>120</v>
      </c>
      <c r="P81">
        <v>1193</v>
      </c>
      <c r="Q81">
        <v>2498</v>
      </c>
    </row>
    <row r="82" spans="1:17" x14ac:dyDescent="0.3">
      <c r="A82">
        <v>1644430081</v>
      </c>
      <c r="B82" t="s">
        <v>55</v>
      </c>
      <c r="C82" t="s">
        <v>56</v>
      </c>
      <c r="D82" t="s">
        <v>56</v>
      </c>
      <c r="E82">
        <v>18213</v>
      </c>
      <c r="F82">
        <v>13.239999770000001</v>
      </c>
      <c r="G82">
        <v>13.239999770000001</v>
      </c>
      <c r="H82">
        <v>0</v>
      </c>
      <c r="I82">
        <v>0.62999999500000003</v>
      </c>
      <c r="J82">
        <v>3.1400001049999999</v>
      </c>
      <c r="K82">
        <v>9.4600000380000004</v>
      </c>
      <c r="L82">
        <v>0</v>
      </c>
      <c r="M82">
        <v>9</v>
      </c>
      <c r="N82">
        <v>71</v>
      </c>
      <c r="O82">
        <v>402</v>
      </c>
      <c r="P82">
        <v>816</v>
      </c>
      <c r="Q82">
        <v>3846</v>
      </c>
    </row>
    <row r="83" spans="1:17" x14ac:dyDescent="0.3">
      <c r="A83">
        <v>1644430081</v>
      </c>
      <c r="B83" s="1">
        <v>42374</v>
      </c>
      <c r="C83" s="1">
        <v>42374</v>
      </c>
      <c r="D83" t="s">
        <v>57</v>
      </c>
      <c r="E83">
        <v>6132</v>
      </c>
      <c r="F83">
        <v>4.4600000380000004</v>
      </c>
      <c r="G83">
        <v>4.4600000380000004</v>
      </c>
      <c r="H83">
        <v>0</v>
      </c>
      <c r="I83">
        <v>0.23999999499999999</v>
      </c>
      <c r="J83">
        <v>0.99000001000000004</v>
      </c>
      <c r="K83">
        <v>3.2300000190000002</v>
      </c>
      <c r="L83">
        <v>0</v>
      </c>
      <c r="M83">
        <v>3</v>
      </c>
      <c r="N83">
        <v>24</v>
      </c>
      <c r="O83">
        <v>146</v>
      </c>
      <c r="P83">
        <v>908</v>
      </c>
      <c r="Q83">
        <v>2696</v>
      </c>
    </row>
    <row r="84" spans="1:17" x14ac:dyDescent="0.3">
      <c r="A84">
        <v>1644430081</v>
      </c>
      <c r="B84" s="1">
        <v>42405</v>
      </c>
      <c r="C84" s="1">
        <v>42405</v>
      </c>
      <c r="D84" t="s">
        <v>58</v>
      </c>
      <c r="E84">
        <v>3758</v>
      </c>
      <c r="F84">
        <v>2.7300000190000002</v>
      </c>
      <c r="G84">
        <v>2.7300000190000002</v>
      </c>
      <c r="H84">
        <v>0</v>
      </c>
      <c r="I84">
        <v>7.0000000000000007E-2</v>
      </c>
      <c r="J84">
        <v>0.310000002</v>
      </c>
      <c r="K84">
        <v>2.3499999049999998</v>
      </c>
      <c r="L84">
        <v>0</v>
      </c>
      <c r="M84">
        <v>1</v>
      </c>
      <c r="N84">
        <v>7</v>
      </c>
      <c r="O84">
        <v>148</v>
      </c>
      <c r="P84">
        <v>682</v>
      </c>
      <c r="Q84">
        <v>2580</v>
      </c>
    </row>
    <row r="85" spans="1:17" x14ac:dyDescent="0.3">
      <c r="A85">
        <v>1644430081</v>
      </c>
      <c r="B85" s="1">
        <v>42434</v>
      </c>
      <c r="C85" s="1">
        <v>42434</v>
      </c>
      <c r="D85" t="s">
        <v>59</v>
      </c>
      <c r="E85">
        <v>12850</v>
      </c>
      <c r="F85">
        <v>9.3400001530000001</v>
      </c>
      <c r="G85">
        <v>9.3400001530000001</v>
      </c>
      <c r="H85">
        <v>0</v>
      </c>
      <c r="I85">
        <v>0.72000002900000004</v>
      </c>
      <c r="J85">
        <v>4.0900001530000001</v>
      </c>
      <c r="K85">
        <v>4.5399999619999996</v>
      </c>
      <c r="L85">
        <v>0</v>
      </c>
      <c r="M85">
        <v>10</v>
      </c>
      <c r="N85">
        <v>94</v>
      </c>
      <c r="O85">
        <v>221</v>
      </c>
      <c r="P85">
        <v>1115</v>
      </c>
      <c r="Q85">
        <v>3324</v>
      </c>
    </row>
    <row r="86" spans="1:17" x14ac:dyDescent="0.3">
      <c r="A86">
        <v>1644430081</v>
      </c>
      <c r="B86" s="1">
        <v>42465</v>
      </c>
      <c r="C86" s="1">
        <v>42465</v>
      </c>
      <c r="D86" t="s">
        <v>57</v>
      </c>
      <c r="E86">
        <v>2309</v>
      </c>
      <c r="F86">
        <v>1.6799999480000001</v>
      </c>
      <c r="G86">
        <v>1.6799999480000001</v>
      </c>
      <c r="H86">
        <v>0</v>
      </c>
      <c r="I86">
        <v>0</v>
      </c>
      <c r="J86">
        <v>0</v>
      </c>
      <c r="K86">
        <v>1.6599999670000001</v>
      </c>
      <c r="L86">
        <v>0.02</v>
      </c>
      <c r="M86">
        <v>0</v>
      </c>
      <c r="N86">
        <v>0</v>
      </c>
      <c r="O86">
        <v>52</v>
      </c>
      <c r="P86">
        <v>1388</v>
      </c>
      <c r="Q86">
        <v>2222</v>
      </c>
    </row>
    <row r="87" spans="1:17" x14ac:dyDescent="0.3">
      <c r="A87">
        <v>1644430081</v>
      </c>
      <c r="B87" s="1">
        <v>42495</v>
      </c>
      <c r="C87" s="1">
        <v>42495</v>
      </c>
      <c r="D87" t="s">
        <v>60</v>
      </c>
      <c r="E87">
        <v>4363</v>
      </c>
      <c r="F87">
        <v>3.1900000569999998</v>
      </c>
      <c r="G87">
        <v>3.1900000569999998</v>
      </c>
      <c r="H87">
        <v>0</v>
      </c>
      <c r="I87">
        <v>0.519999981</v>
      </c>
      <c r="J87">
        <v>0.540000021</v>
      </c>
      <c r="K87">
        <v>2.130000114</v>
      </c>
      <c r="L87">
        <v>0.01</v>
      </c>
      <c r="M87">
        <v>6</v>
      </c>
      <c r="N87">
        <v>12</v>
      </c>
      <c r="O87">
        <v>81</v>
      </c>
      <c r="P87">
        <v>1341</v>
      </c>
      <c r="Q87">
        <v>2463</v>
      </c>
    </row>
    <row r="88" spans="1:17" x14ac:dyDescent="0.3">
      <c r="A88">
        <v>1644430081</v>
      </c>
      <c r="B88" s="1">
        <v>42526</v>
      </c>
      <c r="C88" s="1">
        <v>42526</v>
      </c>
      <c r="D88" t="s">
        <v>16</v>
      </c>
      <c r="E88">
        <v>9787</v>
      </c>
      <c r="F88">
        <v>7.1199998860000004</v>
      </c>
      <c r="G88">
        <v>7.1199998860000004</v>
      </c>
      <c r="H88">
        <v>0</v>
      </c>
      <c r="I88">
        <v>0.81999999300000004</v>
      </c>
      <c r="J88">
        <v>0.27000001099999998</v>
      </c>
      <c r="K88">
        <v>6.0100002290000001</v>
      </c>
      <c r="L88">
        <v>0.02</v>
      </c>
      <c r="M88">
        <v>11</v>
      </c>
      <c r="N88">
        <v>6</v>
      </c>
      <c r="O88">
        <v>369</v>
      </c>
      <c r="P88">
        <v>1054</v>
      </c>
      <c r="Q88">
        <v>3328</v>
      </c>
    </row>
    <row r="89" spans="1:17" x14ac:dyDescent="0.3">
      <c r="A89">
        <v>1644430081</v>
      </c>
      <c r="B89" s="1">
        <v>42556</v>
      </c>
      <c r="C89" s="1">
        <v>42556</v>
      </c>
      <c r="D89" t="s">
        <v>57</v>
      </c>
      <c r="E89">
        <v>13372</v>
      </c>
      <c r="F89">
        <v>9.7200002669999996</v>
      </c>
      <c r="G89">
        <v>9.7200002669999996</v>
      </c>
      <c r="H89">
        <v>0</v>
      </c>
      <c r="I89">
        <v>3.2599999899999998</v>
      </c>
      <c r="J89">
        <v>0.790000021</v>
      </c>
      <c r="K89">
        <v>5.670000076</v>
      </c>
      <c r="L89">
        <v>0.01</v>
      </c>
      <c r="M89">
        <v>41</v>
      </c>
      <c r="N89">
        <v>17</v>
      </c>
      <c r="O89">
        <v>243</v>
      </c>
      <c r="P89">
        <v>1139</v>
      </c>
      <c r="Q89">
        <v>3404</v>
      </c>
    </row>
    <row r="90" spans="1:17" x14ac:dyDescent="0.3">
      <c r="A90">
        <v>1644430081</v>
      </c>
      <c r="B90" s="1">
        <v>42587</v>
      </c>
      <c r="C90" s="1">
        <v>42587</v>
      </c>
      <c r="D90" t="s">
        <v>58</v>
      </c>
      <c r="E90">
        <v>6724</v>
      </c>
      <c r="F90">
        <v>4.8899998660000001</v>
      </c>
      <c r="G90">
        <v>4.8899998660000001</v>
      </c>
      <c r="H90">
        <v>0</v>
      </c>
      <c r="I90">
        <v>0</v>
      </c>
      <c r="J90">
        <v>0</v>
      </c>
      <c r="K90">
        <v>4.8800001139999996</v>
      </c>
      <c r="L90">
        <v>0</v>
      </c>
      <c r="M90">
        <v>0</v>
      </c>
      <c r="N90">
        <v>0</v>
      </c>
      <c r="O90">
        <v>295</v>
      </c>
      <c r="P90">
        <v>991</v>
      </c>
      <c r="Q90">
        <v>2987</v>
      </c>
    </row>
    <row r="91" spans="1:17" x14ac:dyDescent="0.3">
      <c r="A91">
        <v>1644430081</v>
      </c>
      <c r="B91" s="1">
        <v>42618</v>
      </c>
      <c r="C91" s="1">
        <v>42618</v>
      </c>
      <c r="D91" t="s">
        <v>61</v>
      </c>
      <c r="E91">
        <v>6643</v>
      </c>
      <c r="F91">
        <v>4.829999924</v>
      </c>
      <c r="G91">
        <v>4.829999924</v>
      </c>
      <c r="H91">
        <v>0</v>
      </c>
      <c r="I91">
        <v>2.3900001049999999</v>
      </c>
      <c r="J91">
        <v>0.34999999399999998</v>
      </c>
      <c r="K91">
        <v>2.0899999139999998</v>
      </c>
      <c r="L91">
        <v>0.01</v>
      </c>
      <c r="M91">
        <v>32</v>
      </c>
      <c r="N91">
        <v>6</v>
      </c>
      <c r="O91">
        <v>303</v>
      </c>
      <c r="P91">
        <v>1099</v>
      </c>
      <c r="Q91">
        <v>3008</v>
      </c>
    </row>
    <row r="92" spans="1:17" x14ac:dyDescent="0.3">
      <c r="A92">
        <v>1644430081</v>
      </c>
      <c r="B92" s="1">
        <v>42648</v>
      </c>
      <c r="C92" s="1">
        <v>42648</v>
      </c>
      <c r="D92" t="s">
        <v>62</v>
      </c>
      <c r="E92">
        <v>9167</v>
      </c>
      <c r="F92">
        <v>6.6599998469999999</v>
      </c>
      <c r="G92">
        <v>6.6599998469999999</v>
      </c>
      <c r="H92">
        <v>0</v>
      </c>
      <c r="I92">
        <v>0.87999999500000003</v>
      </c>
      <c r="J92">
        <v>0.810000002</v>
      </c>
      <c r="K92">
        <v>4.9699997900000001</v>
      </c>
      <c r="L92">
        <v>0.01</v>
      </c>
      <c r="M92">
        <v>12</v>
      </c>
      <c r="N92">
        <v>19</v>
      </c>
      <c r="O92">
        <v>155</v>
      </c>
      <c r="P92">
        <v>1254</v>
      </c>
      <c r="Q92">
        <v>2799</v>
      </c>
    </row>
    <row r="93" spans="1:17" x14ac:dyDescent="0.3">
      <c r="A93">
        <v>1644430081</v>
      </c>
      <c r="B93" s="1">
        <v>42679</v>
      </c>
      <c r="C93" s="1">
        <v>42679</v>
      </c>
      <c r="D93" t="s">
        <v>59</v>
      </c>
      <c r="E93">
        <v>1329</v>
      </c>
      <c r="F93">
        <v>0.97000002900000004</v>
      </c>
      <c r="G93">
        <v>0.97000002900000004</v>
      </c>
      <c r="H93">
        <v>0</v>
      </c>
      <c r="I93">
        <v>0</v>
      </c>
      <c r="J93">
        <v>0</v>
      </c>
      <c r="K93">
        <v>0.94999998799999996</v>
      </c>
      <c r="L93">
        <v>0.01</v>
      </c>
      <c r="M93">
        <v>0</v>
      </c>
      <c r="N93">
        <v>0</v>
      </c>
      <c r="O93">
        <v>49</v>
      </c>
      <c r="P93">
        <v>713</v>
      </c>
      <c r="Q93">
        <v>1276</v>
      </c>
    </row>
    <row r="94" spans="1:17" x14ac:dyDescent="0.3">
      <c r="A94">
        <v>1844505072</v>
      </c>
      <c r="B94" s="1">
        <v>42708</v>
      </c>
      <c r="C94" s="1">
        <v>42708</v>
      </c>
      <c r="D94" t="s">
        <v>16</v>
      </c>
      <c r="E94">
        <v>6697</v>
      </c>
      <c r="F94">
        <v>4.4299998279999997</v>
      </c>
      <c r="G94">
        <v>4.4299998279999997</v>
      </c>
      <c r="H94">
        <v>0</v>
      </c>
      <c r="I94">
        <v>0</v>
      </c>
      <c r="J94">
        <v>0</v>
      </c>
      <c r="K94">
        <v>4.4299998279999997</v>
      </c>
      <c r="L94">
        <v>0</v>
      </c>
      <c r="M94">
        <v>0</v>
      </c>
      <c r="N94">
        <v>0</v>
      </c>
      <c r="O94">
        <v>339</v>
      </c>
      <c r="P94">
        <v>1101</v>
      </c>
      <c r="Q94">
        <v>2030</v>
      </c>
    </row>
    <row r="95" spans="1:17" x14ac:dyDescent="0.3">
      <c r="A95">
        <v>1844505072</v>
      </c>
      <c r="B95" t="s">
        <v>17</v>
      </c>
      <c r="C95" t="s">
        <v>18</v>
      </c>
      <c r="D95" t="s">
        <v>18</v>
      </c>
      <c r="E95">
        <v>4929</v>
      </c>
      <c r="F95">
        <v>3.2599999899999998</v>
      </c>
      <c r="G95">
        <v>3.2599999899999998</v>
      </c>
      <c r="H95">
        <v>0</v>
      </c>
      <c r="I95">
        <v>0</v>
      </c>
      <c r="J95">
        <v>0</v>
      </c>
      <c r="K95">
        <v>3.2599999899999998</v>
      </c>
      <c r="L95">
        <v>0</v>
      </c>
      <c r="M95">
        <v>0</v>
      </c>
      <c r="N95">
        <v>0</v>
      </c>
      <c r="O95">
        <v>248</v>
      </c>
      <c r="P95">
        <v>1192</v>
      </c>
      <c r="Q95">
        <v>1860</v>
      </c>
    </row>
    <row r="96" spans="1:17" x14ac:dyDescent="0.3">
      <c r="A96">
        <v>1844505072</v>
      </c>
      <c r="B96" t="s">
        <v>19</v>
      </c>
      <c r="C96" t="s">
        <v>20</v>
      </c>
      <c r="D96" t="s">
        <v>20</v>
      </c>
      <c r="E96">
        <v>7937</v>
      </c>
      <c r="F96">
        <v>5.25</v>
      </c>
      <c r="G96">
        <v>5.25</v>
      </c>
      <c r="H96">
        <v>0</v>
      </c>
      <c r="I96">
        <v>0</v>
      </c>
      <c r="J96">
        <v>0</v>
      </c>
      <c r="K96">
        <v>5.2300000190000002</v>
      </c>
      <c r="L96">
        <v>0</v>
      </c>
      <c r="M96">
        <v>0</v>
      </c>
      <c r="N96">
        <v>0</v>
      </c>
      <c r="O96">
        <v>373</v>
      </c>
      <c r="P96">
        <v>843</v>
      </c>
      <c r="Q96">
        <v>2130</v>
      </c>
    </row>
    <row r="97" spans="1:17" x14ac:dyDescent="0.3">
      <c r="A97">
        <v>1844505072</v>
      </c>
      <c r="B97" t="s">
        <v>21</v>
      </c>
      <c r="C97" t="s">
        <v>22</v>
      </c>
      <c r="D97" t="s">
        <v>22</v>
      </c>
      <c r="E97">
        <v>3844</v>
      </c>
      <c r="F97">
        <v>2.539999962</v>
      </c>
      <c r="G97">
        <v>2.539999962</v>
      </c>
      <c r="H97">
        <v>0</v>
      </c>
      <c r="I97">
        <v>0</v>
      </c>
      <c r="J97">
        <v>0</v>
      </c>
      <c r="K97">
        <v>2.539999962</v>
      </c>
      <c r="L97">
        <v>0</v>
      </c>
      <c r="M97">
        <v>0</v>
      </c>
      <c r="N97">
        <v>0</v>
      </c>
      <c r="O97">
        <v>176</v>
      </c>
      <c r="P97">
        <v>527</v>
      </c>
      <c r="Q97">
        <v>1725</v>
      </c>
    </row>
    <row r="98" spans="1:17" x14ac:dyDescent="0.3">
      <c r="A98">
        <v>1844505072</v>
      </c>
      <c r="B98" t="s">
        <v>24</v>
      </c>
      <c r="C98" t="s">
        <v>25</v>
      </c>
      <c r="D98" t="s">
        <v>25</v>
      </c>
      <c r="E98">
        <v>3414</v>
      </c>
      <c r="F98">
        <v>2.2599999899999998</v>
      </c>
      <c r="G98">
        <v>2.2599999899999998</v>
      </c>
      <c r="H98">
        <v>0</v>
      </c>
      <c r="I98">
        <v>0</v>
      </c>
      <c r="J98">
        <v>0</v>
      </c>
      <c r="K98">
        <v>2.2599999899999998</v>
      </c>
      <c r="L98">
        <v>0</v>
      </c>
      <c r="M98">
        <v>0</v>
      </c>
      <c r="N98">
        <v>0</v>
      </c>
      <c r="O98">
        <v>147</v>
      </c>
      <c r="P98">
        <v>1293</v>
      </c>
      <c r="Q98">
        <v>1657</v>
      </c>
    </row>
    <row r="99" spans="1:17" x14ac:dyDescent="0.3">
      <c r="A99">
        <v>1844505072</v>
      </c>
      <c r="B99" t="s">
        <v>26</v>
      </c>
      <c r="C99" t="s">
        <v>27</v>
      </c>
      <c r="D99" t="s">
        <v>27</v>
      </c>
      <c r="E99">
        <v>4525</v>
      </c>
      <c r="F99">
        <v>2.9900000100000002</v>
      </c>
      <c r="G99">
        <v>2.9900000100000002</v>
      </c>
      <c r="H99">
        <v>0</v>
      </c>
      <c r="I99">
        <v>0.14000000100000001</v>
      </c>
      <c r="J99">
        <v>0.25999999000000001</v>
      </c>
      <c r="K99">
        <v>2.5899999139999998</v>
      </c>
      <c r="L99">
        <v>0</v>
      </c>
      <c r="M99">
        <v>2</v>
      </c>
      <c r="N99">
        <v>8</v>
      </c>
      <c r="O99">
        <v>199</v>
      </c>
      <c r="P99">
        <v>1231</v>
      </c>
      <c r="Q99">
        <v>1793</v>
      </c>
    </row>
    <row r="100" spans="1:17" x14ac:dyDescent="0.3">
      <c r="A100">
        <v>1844505072</v>
      </c>
      <c r="B100" t="s">
        <v>29</v>
      </c>
      <c r="C100" t="s">
        <v>30</v>
      </c>
      <c r="D100" t="s">
        <v>30</v>
      </c>
      <c r="E100">
        <v>4597</v>
      </c>
      <c r="F100">
        <v>3.039999962</v>
      </c>
      <c r="G100">
        <v>3.039999962</v>
      </c>
      <c r="H100">
        <v>0</v>
      </c>
      <c r="I100">
        <v>0</v>
      </c>
      <c r="J100">
        <v>0.47999998900000002</v>
      </c>
      <c r="K100">
        <v>2.5599999430000002</v>
      </c>
      <c r="L100">
        <v>0</v>
      </c>
      <c r="M100">
        <v>0</v>
      </c>
      <c r="N100">
        <v>12</v>
      </c>
      <c r="O100">
        <v>217</v>
      </c>
      <c r="P100">
        <v>1211</v>
      </c>
      <c r="Q100">
        <v>1814</v>
      </c>
    </row>
    <row r="101" spans="1:17" x14ac:dyDescent="0.3">
      <c r="A101">
        <v>1844505072</v>
      </c>
      <c r="B101" t="s">
        <v>33</v>
      </c>
      <c r="C101" t="s">
        <v>34</v>
      </c>
      <c r="D101" t="s">
        <v>34</v>
      </c>
      <c r="E101">
        <v>197</v>
      </c>
      <c r="F101">
        <v>0.12999999500000001</v>
      </c>
      <c r="G101">
        <v>0.12999999500000001</v>
      </c>
      <c r="H101">
        <v>0</v>
      </c>
      <c r="I101">
        <v>0</v>
      </c>
      <c r="J101">
        <v>0</v>
      </c>
      <c r="K101">
        <v>0.12999999500000001</v>
      </c>
      <c r="L101">
        <v>0</v>
      </c>
      <c r="M101">
        <v>0</v>
      </c>
      <c r="N101">
        <v>0</v>
      </c>
      <c r="O101">
        <v>10</v>
      </c>
      <c r="P101">
        <v>1430</v>
      </c>
      <c r="Q101">
        <v>1366</v>
      </c>
    </row>
    <row r="102" spans="1:17" x14ac:dyDescent="0.3">
      <c r="A102">
        <v>1844505072</v>
      </c>
      <c r="B102" t="s">
        <v>35</v>
      </c>
      <c r="C102" t="s">
        <v>36</v>
      </c>
      <c r="D102" t="s">
        <v>36</v>
      </c>
      <c r="E102">
        <v>8</v>
      </c>
      <c r="F102">
        <v>0.01</v>
      </c>
      <c r="G102">
        <v>0.01</v>
      </c>
      <c r="H102">
        <v>0</v>
      </c>
      <c r="I102">
        <v>0</v>
      </c>
      <c r="J102">
        <v>0</v>
      </c>
      <c r="K102">
        <v>0.01</v>
      </c>
      <c r="L102">
        <v>0</v>
      </c>
      <c r="M102">
        <v>0</v>
      </c>
      <c r="N102">
        <v>0</v>
      </c>
      <c r="O102">
        <v>1</v>
      </c>
      <c r="P102">
        <v>1439</v>
      </c>
      <c r="Q102">
        <v>1349</v>
      </c>
    </row>
    <row r="103" spans="1:17" x14ac:dyDescent="0.3">
      <c r="A103">
        <v>1844505072</v>
      </c>
      <c r="B103" t="s">
        <v>37</v>
      </c>
      <c r="C103" t="s">
        <v>38</v>
      </c>
      <c r="D103" t="s">
        <v>38</v>
      </c>
      <c r="E103">
        <v>8054</v>
      </c>
      <c r="F103">
        <v>5.3200001720000003</v>
      </c>
      <c r="G103">
        <v>5.3200001720000003</v>
      </c>
      <c r="H103">
        <v>0</v>
      </c>
      <c r="I103">
        <v>0.119999997</v>
      </c>
      <c r="J103">
        <v>0.519999981</v>
      </c>
      <c r="K103">
        <v>4.6799998279999997</v>
      </c>
      <c r="L103">
        <v>0</v>
      </c>
      <c r="M103">
        <v>2</v>
      </c>
      <c r="N103">
        <v>13</v>
      </c>
      <c r="O103">
        <v>308</v>
      </c>
      <c r="P103">
        <v>1117</v>
      </c>
      <c r="Q103">
        <v>2062</v>
      </c>
    </row>
    <row r="104" spans="1:17" x14ac:dyDescent="0.3">
      <c r="A104">
        <v>1844505072</v>
      </c>
      <c r="B104" t="s">
        <v>39</v>
      </c>
      <c r="C104" t="s">
        <v>40</v>
      </c>
      <c r="D104" t="s">
        <v>40</v>
      </c>
      <c r="E104">
        <v>5372</v>
      </c>
      <c r="F104">
        <v>3.5499999519999998</v>
      </c>
      <c r="G104">
        <v>3.5499999519999998</v>
      </c>
      <c r="H104">
        <v>0</v>
      </c>
      <c r="I104">
        <v>0</v>
      </c>
      <c r="J104">
        <v>0</v>
      </c>
      <c r="K104">
        <v>3.5499999519999998</v>
      </c>
      <c r="L104">
        <v>0</v>
      </c>
      <c r="M104">
        <v>0</v>
      </c>
      <c r="N104">
        <v>0</v>
      </c>
      <c r="O104">
        <v>220</v>
      </c>
      <c r="P104">
        <v>1220</v>
      </c>
      <c r="Q104">
        <v>1827</v>
      </c>
    </row>
    <row r="105" spans="1:17" x14ac:dyDescent="0.3">
      <c r="A105">
        <v>1844505072</v>
      </c>
      <c r="B105" t="s">
        <v>41</v>
      </c>
      <c r="C105" t="s">
        <v>42</v>
      </c>
      <c r="D105" t="s">
        <v>42</v>
      </c>
      <c r="E105">
        <v>3570</v>
      </c>
      <c r="F105">
        <v>2.3599998950000001</v>
      </c>
      <c r="G105">
        <v>2.3599998950000001</v>
      </c>
      <c r="H105">
        <v>0</v>
      </c>
      <c r="I105">
        <v>0</v>
      </c>
      <c r="J105">
        <v>0</v>
      </c>
      <c r="K105">
        <v>2.3599998950000001</v>
      </c>
      <c r="L105">
        <v>0</v>
      </c>
      <c r="M105">
        <v>0</v>
      </c>
      <c r="N105">
        <v>0</v>
      </c>
      <c r="O105">
        <v>139</v>
      </c>
      <c r="P105">
        <v>1301</v>
      </c>
      <c r="Q105">
        <v>1645</v>
      </c>
    </row>
    <row r="106" spans="1:17" x14ac:dyDescent="0.3">
      <c r="A106">
        <v>1844505072</v>
      </c>
      <c r="B106" t="s">
        <v>43</v>
      </c>
      <c r="C106" t="s">
        <v>44</v>
      </c>
      <c r="D106" t="s">
        <v>44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1440</v>
      </c>
      <c r="Q106">
        <v>1347</v>
      </c>
    </row>
    <row r="107" spans="1:17" x14ac:dyDescent="0.3">
      <c r="A107">
        <v>1844505072</v>
      </c>
      <c r="B107" t="s">
        <v>45</v>
      </c>
      <c r="C107" t="s">
        <v>46</v>
      </c>
      <c r="D107" t="s">
        <v>46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1440</v>
      </c>
      <c r="Q107">
        <v>1347</v>
      </c>
    </row>
    <row r="108" spans="1:17" x14ac:dyDescent="0.3">
      <c r="A108">
        <v>1844505072</v>
      </c>
      <c r="B108" t="s">
        <v>47</v>
      </c>
      <c r="C108" t="s">
        <v>48</v>
      </c>
      <c r="D108" t="s">
        <v>48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1440</v>
      </c>
      <c r="Q108">
        <v>1347</v>
      </c>
    </row>
    <row r="109" spans="1:17" x14ac:dyDescent="0.3">
      <c r="A109">
        <v>1844505072</v>
      </c>
      <c r="B109" t="s">
        <v>49</v>
      </c>
      <c r="C109" t="s">
        <v>50</v>
      </c>
      <c r="D109" t="s">
        <v>50</v>
      </c>
      <c r="E109">
        <v>4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1439</v>
      </c>
      <c r="Q109">
        <v>1348</v>
      </c>
    </row>
    <row r="110" spans="1:17" x14ac:dyDescent="0.3">
      <c r="A110">
        <v>1844505072</v>
      </c>
      <c r="B110" t="s">
        <v>51</v>
      </c>
      <c r="C110" t="s">
        <v>52</v>
      </c>
      <c r="D110" t="s">
        <v>52</v>
      </c>
      <c r="E110">
        <v>6907</v>
      </c>
      <c r="F110">
        <v>4.5700001720000003</v>
      </c>
      <c r="G110">
        <v>4.5700001720000003</v>
      </c>
      <c r="H110">
        <v>0</v>
      </c>
      <c r="I110">
        <v>0</v>
      </c>
      <c r="J110">
        <v>0</v>
      </c>
      <c r="K110">
        <v>4.5599999430000002</v>
      </c>
      <c r="L110">
        <v>0</v>
      </c>
      <c r="M110">
        <v>0</v>
      </c>
      <c r="N110">
        <v>0</v>
      </c>
      <c r="O110">
        <v>302</v>
      </c>
      <c r="P110">
        <v>1138</v>
      </c>
      <c r="Q110">
        <v>1992</v>
      </c>
    </row>
    <row r="111" spans="1:17" x14ac:dyDescent="0.3">
      <c r="A111">
        <v>1844505072</v>
      </c>
      <c r="B111" t="s">
        <v>53</v>
      </c>
      <c r="C111" t="s">
        <v>54</v>
      </c>
      <c r="D111" t="s">
        <v>54</v>
      </c>
      <c r="E111">
        <v>4920</v>
      </c>
      <c r="F111">
        <v>3.25</v>
      </c>
      <c r="G111">
        <v>3.25</v>
      </c>
      <c r="H111">
        <v>0</v>
      </c>
      <c r="I111">
        <v>0</v>
      </c>
      <c r="J111">
        <v>0</v>
      </c>
      <c r="K111">
        <v>3.25</v>
      </c>
      <c r="L111">
        <v>0</v>
      </c>
      <c r="M111">
        <v>0</v>
      </c>
      <c r="N111">
        <v>0</v>
      </c>
      <c r="O111">
        <v>247</v>
      </c>
      <c r="P111">
        <v>1082</v>
      </c>
      <c r="Q111">
        <v>1856</v>
      </c>
    </row>
    <row r="112" spans="1:17" x14ac:dyDescent="0.3">
      <c r="A112">
        <v>1844505072</v>
      </c>
      <c r="B112" t="s">
        <v>55</v>
      </c>
      <c r="C112" t="s">
        <v>56</v>
      </c>
      <c r="D112" t="s">
        <v>56</v>
      </c>
      <c r="E112">
        <v>4014</v>
      </c>
      <c r="F112">
        <v>2.670000076</v>
      </c>
      <c r="G112">
        <v>2.670000076</v>
      </c>
      <c r="H112">
        <v>0</v>
      </c>
      <c r="I112">
        <v>0</v>
      </c>
      <c r="J112">
        <v>0</v>
      </c>
      <c r="K112">
        <v>2.6500000950000002</v>
      </c>
      <c r="L112">
        <v>0</v>
      </c>
      <c r="M112">
        <v>0</v>
      </c>
      <c r="N112">
        <v>0</v>
      </c>
      <c r="O112">
        <v>184</v>
      </c>
      <c r="P112">
        <v>218</v>
      </c>
      <c r="Q112">
        <v>1763</v>
      </c>
    </row>
    <row r="113" spans="1:17" x14ac:dyDescent="0.3">
      <c r="A113">
        <v>1844505072</v>
      </c>
      <c r="B113" s="1">
        <v>42374</v>
      </c>
      <c r="C113" s="1">
        <v>42374</v>
      </c>
      <c r="D113" t="s">
        <v>57</v>
      </c>
      <c r="E113">
        <v>2573</v>
      </c>
      <c r="F113">
        <v>1.7000000479999999</v>
      </c>
      <c r="G113">
        <v>1.7000000479999999</v>
      </c>
      <c r="H113">
        <v>0</v>
      </c>
      <c r="I113">
        <v>0</v>
      </c>
      <c r="J113">
        <v>0.25999999000000001</v>
      </c>
      <c r="K113">
        <v>1.4500000479999999</v>
      </c>
      <c r="L113">
        <v>0</v>
      </c>
      <c r="M113">
        <v>0</v>
      </c>
      <c r="N113">
        <v>7</v>
      </c>
      <c r="O113">
        <v>75</v>
      </c>
      <c r="P113">
        <v>585</v>
      </c>
      <c r="Q113">
        <v>1541</v>
      </c>
    </row>
    <row r="114" spans="1:17" x14ac:dyDescent="0.3">
      <c r="A114">
        <v>1844505072</v>
      </c>
      <c r="B114" s="1">
        <v>42405</v>
      </c>
      <c r="C114" s="1">
        <v>42405</v>
      </c>
      <c r="D114" t="s">
        <v>58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1440</v>
      </c>
      <c r="Q114">
        <v>1348</v>
      </c>
    </row>
    <row r="115" spans="1:17" x14ac:dyDescent="0.3">
      <c r="A115">
        <v>1844505072</v>
      </c>
      <c r="B115" s="1">
        <v>42434</v>
      </c>
      <c r="C115" s="1">
        <v>42434</v>
      </c>
      <c r="D115" t="s">
        <v>59</v>
      </c>
      <c r="E115">
        <v>4059</v>
      </c>
      <c r="F115">
        <v>2.6800000669999999</v>
      </c>
      <c r="G115">
        <v>2.6800000669999999</v>
      </c>
      <c r="H115">
        <v>0</v>
      </c>
      <c r="I115">
        <v>0</v>
      </c>
      <c r="J115">
        <v>0</v>
      </c>
      <c r="K115">
        <v>2.6800000669999999</v>
      </c>
      <c r="L115">
        <v>0</v>
      </c>
      <c r="M115">
        <v>0</v>
      </c>
      <c r="N115">
        <v>0</v>
      </c>
      <c r="O115">
        <v>184</v>
      </c>
      <c r="P115">
        <v>1256</v>
      </c>
      <c r="Q115">
        <v>1742</v>
      </c>
    </row>
    <row r="116" spans="1:17" x14ac:dyDescent="0.3">
      <c r="A116">
        <v>1844505072</v>
      </c>
      <c r="B116" s="1">
        <v>42465</v>
      </c>
      <c r="C116" s="1">
        <v>42465</v>
      </c>
      <c r="D116" t="s">
        <v>57</v>
      </c>
      <c r="E116">
        <v>2080</v>
      </c>
      <c r="F116">
        <v>1.3700000050000001</v>
      </c>
      <c r="G116">
        <v>1.3700000050000001</v>
      </c>
      <c r="H116">
        <v>0</v>
      </c>
      <c r="I116">
        <v>0</v>
      </c>
      <c r="J116">
        <v>0</v>
      </c>
      <c r="K116">
        <v>1.3700000050000001</v>
      </c>
      <c r="L116">
        <v>0</v>
      </c>
      <c r="M116">
        <v>0</v>
      </c>
      <c r="N116">
        <v>0</v>
      </c>
      <c r="O116">
        <v>87</v>
      </c>
      <c r="P116">
        <v>1353</v>
      </c>
      <c r="Q116">
        <v>1549</v>
      </c>
    </row>
    <row r="117" spans="1:17" x14ac:dyDescent="0.3">
      <c r="A117">
        <v>1844505072</v>
      </c>
      <c r="B117" s="1">
        <v>42495</v>
      </c>
      <c r="C117" s="1">
        <v>42495</v>
      </c>
      <c r="D117" t="s">
        <v>60</v>
      </c>
      <c r="E117">
        <v>2237</v>
      </c>
      <c r="F117">
        <v>1.480000019</v>
      </c>
      <c r="G117">
        <v>1.480000019</v>
      </c>
      <c r="H117">
        <v>0</v>
      </c>
      <c r="I117">
        <v>0</v>
      </c>
      <c r="J117">
        <v>0</v>
      </c>
      <c r="K117">
        <v>1.480000019</v>
      </c>
      <c r="L117">
        <v>0</v>
      </c>
      <c r="M117">
        <v>0</v>
      </c>
      <c r="N117">
        <v>0</v>
      </c>
      <c r="O117">
        <v>120</v>
      </c>
      <c r="P117">
        <v>1320</v>
      </c>
      <c r="Q117">
        <v>1589</v>
      </c>
    </row>
    <row r="118" spans="1:17" x14ac:dyDescent="0.3">
      <c r="A118">
        <v>1844505072</v>
      </c>
      <c r="B118" s="1">
        <v>42526</v>
      </c>
      <c r="C118" s="1">
        <v>42526</v>
      </c>
      <c r="D118" t="s">
        <v>16</v>
      </c>
      <c r="E118">
        <v>44</v>
      </c>
      <c r="F118">
        <v>2.9999998999999999E-2</v>
      </c>
      <c r="G118">
        <v>2.9999998999999999E-2</v>
      </c>
      <c r="H118">
        <v>0</v>
      </c>
      <c r="I118">
        <v>0</v>
      </c>
      <c r="J118">
        <v>0</v>
      </c>
      <c r="K118">
        <v>2.9999998999999999E-2</v>
      </c>
      <c r="L118">
        <v>0</v>
      </c>
      <c r="M118">
        <v>0</v>
      </c>
      <c r="N118">
        <v>0</v>
      </c>
      <c r="O118">
        <v>2</v>
      </c>
      <c r="P118">
        <v>1438</v>
      </c>
      <c r="Q118">
        <v>1351</v>
      </c>
    </row>
    <row r="119" spans="1:17" x14ac:dyDescent="0.3">
      <c r="A119">
        <v>1844505072</v>
      </c>
      <c r="B119" s="1">
        <v>42556</v>
      </c>
      <c r="C119" s="1">
        <v>42556</v>
      </c>
      <c r="D119" t="s">
        <v>57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1440</v>
      </c>
      <c r="Q119">
        <v>1347</v>
      </c>
    </row>
    <row r="120" spans="1:17" x14ac:dyDescent="0.3">
      <c r="A120">
        <v>1844505072</v>
      </c>
      <c r="B120" s="1">
        <v>42587</v>
      </c>
      <c r="C120" s="1">
        <v>42587</v>
      </c>
      <c r="D120" t="s">
        <v>58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1440</v>
      </c>
      <c r="Q120">
        <v>1347</v>
      </c>
    </row>
    <row r="121" spans="1:17" x14ac:dyDescent="0.3">
      <c r="A121">
        <v>1844505072</v>
      </c>
      <c r="B121" s="1">
        <v>42618</v>
      </c>
      <c r="C121" s="1">
        <v>42618</v>
      </c>
      <c r="D121" t="s">
        <v>61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1440</v>
      </c>
      <c r="Q121">
        <v>1347</v>
      </c>
    </row>
    <row r="122" spans="1:17" x14ac:dyDescent="0.3">
      <c r="A122">
        <v>1844505072</v>
      </c>
      <c r="B122" s="1">
        <v>42648</v>
      </c>
      <c r="C122" s="1">
        <v>42648</v>
      </c>
      <c r="D122" t="s">
        <v>62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1440</v>
      </c>
      <c r="Q122">
        <v>1347</v>
      </c>
    </row>
    <row r="123" spans="1:17" x14ac:dyDescent="0.3">
      <c r="A123">
        <v>1844505072</v>
      </c>
      <c r="B123" s="1">
        <v>42679</v>
      </c>
      <c r="C123" s="1">
        <v>42679</v>
      </c>
      <c r="D123" t="s">
        <v>59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1440</v>
      </c>
      <c r="Q123">
        <v>1347</v>
      </c>
    </row>
    <row r="124" spans="1:17" x14ac:dyDescent="0.3">
      <c r="A124">
        <v>1844505072</v>
      </c>
      <c r="B124" s="1">
        <v>42709</v>
      </c>
      <c r="C124" s="1">
        <v>42709</v>
      </c>
      <c r="D124" t="s">
        <v>61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711</v>
      </c>
      <c r="Q124">
        <v>665</v>
      </c>
    </row>
    <row r="125" spans="1:17" x14ac:dyDescent="0.3">
      <c r="A125">
        <v>1927972279</v>
      </c>
      <c r="B125" s="1">
        <v>42708</v>
      </c>
      <c r="C125" s="1">
        <v>42708</v>
      </c>
      <c r="D125" t="s">
        <v>16</v>
      </c>
      <c r="E125">
        <v>678</v>
      </c>
      <c r="F125">
        <v>0.469999999</v>
      </c>
      <c r="G125">
        <v>0.469999999</v>
      </c>
      <c r="H125">
        <v>0</v>
      </c>
      <c r="I125">
        <v>0</v>
      </c>
      <c r="J125">
        <v>0</v>
      </c>
      <c r="K125">
        <v>0.469999999</v>
      </c>
      <c r="L125">
        <v>0</v>
      </c>
      <c r="M125">
        <v>0</v>
      </c>
      <c r="N125">
        <v>0</v>
      </c>
      <c r="O125">
        <v>55</v>
      </c>
      <c r="P125">
        <v>734</v>
      </c>
      <c r="Q125">
        <v>2220</v>
      </c>
    </row>
    <row r="126" spans="1:17" x14ac:dyDescent="0.3">
      <c r="A126">
        <v>1927972279</v>
      </c>
      <c r="B126" t="s">
        <v>17</v>
      </c>
      <c r="C126" t="s">
        <v>18</v>
      </c>
      <c r="D126" t="s">
        <v>18</v>
      </c>
      <c r="E126">
        <v>356</v>
      </c>
      <c r="F126">
        <v>0.25</v>
      </c>
      <c r="G126">
        <v>0.25</v>
      </c>
      <c r="H126">
        <v>0</v>
      </c>
      <c r="I126">
        <v>0</v>
      </c>
      <c r="J126">
        <v>0</v>
      </c>
      <c r="K126">
        <v>0.25</v>
      </c>
      <c r="L126">
        <v>0</v>
      </c>
      <c r="M126">
        <v>0</v>
      </c>
      <c r="N126">
        <v>0</v>
      </c>
      <c r="O126">
        <v>32</v>
      </c>
      <c r="P126">
        <v>986</v>
      </c>
      <c r="Q126">
        <v>2151</v>
      </c>
    </row>
    <row r="127" spans="1:17" x14ac:dyDescent="0.3">
      <c r="A127">
        <v>1927972279</v>
      </c>
      <c r="B127" t="s">
        <v>19</v>
      </c>
      <c r="C127" t="s">
        <v>20</v>
      </c>
      <c r="D127" t="s">
        <v>20</v>
      </c>
      <c r="E127">
        <v>2163</v>
      </c>
      <c r="F127">
        <v>1.5</v>
      </c>
      <c r="G127">
        <v>1.5</v>
      </c>
      <c r="H127">
        <v>0</v>
      </c>
      <c r="I127">
        <v>0</v>
      </c>
      <c r="J127">
        <v>0.40000000600000002</v>
      </c>
      <c r="K127">
        <v>1.1000000240000001</v>
      </c>
      <c r="L127">
        <v>0</v>
      </c>
      <c r="M127">
        <v>0</v>
      </c>
      <c r="N127">
        <v>9</v>
      </c>
      <c r="O127">
        <v>88</v>
      </c>
      <c r="P127">
        <v>1292</v>
      </c>
      <c r="Q127">
        <v>2383</v>
      </c>
    </row>
    <row r="128" spans="1:17" x14ac:dyDescent="0.3">
      <c r="A128">
        <v>1927972279</v>
      </c>
      <c r="B128" t="s">
        <v>21</v>
      </c>
      <c r="C128" t="s">
        <v>22</v>
      </c>
      <c r="D128" t="s">
        <v>22</v>
      </c>
      <c r="E128">
        <v>980</v>
      </c>
      <c r="F128">
        <v>0.68000000699999996</v>
      </c>
      <c r="G128">
        <v>0.68000000699999996</v>
      </c>
      <c r="H128">
        <v>0</v>
      </c>
      <c r="I128">
        <v>0</v>
      </c>
      <c r="J128">
        <v>0</v>
      </c>
      <c r="K128">
        <v>0.68000000699999996</v>
      </c>
      <c r="L128">
        <v>0</v>
      </c>
      <c r="M128">
        <v>0</v>
      </c>
      <c r="N128">
        <v>0</v>
      </c>
      <c r="O128">
        <v>51</v>
      </c>
      <c r="P128">
        <v>941</v>
      </c>
      <c r="Q128">
        <v>2221</v>
      </c>
    </row>
    <row r="129" spans="1:17" x14ac:dyDescent="0.3">
      <c r="A129">
        <v>1927972279</v>
      </c>
      <c r="B129" t="s">
        <v>24</v>
      </c>
      <c r="C129" t="s">
        <v>25</v>
      </c>
      <c r="D129" t="s">
        <v>25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1440</v>
      </c>
      <c r="Q129">
        <v>2064</v>
      </c>
    </row>
    <row r="130" spans="1:17" x14ac:dyDescent="0.3">
      <c r="A130">
        <v>1927972279</v>
      </c>
      <c r="B130" t="s">
        <v>26</v>
      </c>
      <c r="C130" t="s">
        <v>27</v>
      </c>
      <c r="D130" t="s">
        <v>27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1440</v>
      </c>
      <c r="Q130">
        <v>2063</v>
      </c>
    </row>
    <row r="131" spans="1:17" x14ac:dyDescent="0.3">
      <c r="A131">
        <v>1927972279</v>
      </c>
      <c r="B131" t="s">
        <v>29</v>
      </c>
      <c r="C131" t="s">
        <v>30</v>
      </c>
      <c r="D131" t="s">
        <v>30</v>
      </c>
      <c r="E131">
        <v>244</v>
      </c>
      <c r="F131">
        <v>0.17000000200000001</v>
      </c>
      <c r="G131">
        <v>0.17000000200000001</v>
      </c>
      <c r="H131">
        <v>0</v>
      </c>
      <c r="I131">
        <v>0</v>
      </c>
      <c r="J131">
        <v>0</v>
      </c>
      <c r="K131">
        <v>0.17000000200000001</v>
      </c>
      <c r="L131">
        <v>0</v>
      </c>
      <c r="M131">
        <v>0</v>
      </c>
      <c r="N131">
        <v>0</v>
      </c>
      <c r="O131">
        <v>17</v>
      </c>
      <c r="P131">
        <v>1423</v>
      </c>
      <c r="Q131">
        <v>2111</v>
      </c>
    </row>
    <row r="132" spans="1:17" x14ac:dyDescent="0.3">
      <c r="A132">
        <v>1927972279</v>
      </c>
      <c r="B132" t="s">
        <v>33</v>
      </c>
      <c r="C132" t="s">
        <v>34</v>
      </c>
      <c r="D132" t="s">
        <v>34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1440</v>
      </c>
      <c r="Q132">
        <v>2063</v>
      </c>
    </row>
    <row r="133" spans="1:17" x14ac:dyDescent="0.3">
      <c r="A133">
        <v>1927972279</v>
      </c>
      <c r="B133" t="s">
        <v>35</v>
      </c>
      <c r="C133" t="s">
        <v>36</v>
      </c>
      <c r="D133" t="s">
        <v>36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1440</v>
      </c>
      <c r="Q133">
        <v>2063</v>
      </c>
    </row>
    <row r="134" spans="1:17" x14ac:dyDescent="0.3">
      <c r="A134">
        <v>1927972279</v>
      </c>
      <c r="B134" t="s">
        <v>37</v>
      </c>
      <c r="C134" t="s">
        <v>38</v>
      </c>
      <c r="D134" t="s">
        <v>38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1440</v>
      </c>
      <c r="Q134">
        <v>2064</v>
      </c>
    </row>
    <row r="135" spans="1:17" x14ac:dyDescent="0.3">
      <c r="A135">
        <v>1927972279</v>
      </c>
      <c r="B135" t="s">
        <v>39</v>
      </c>
      <c r="C135" t="s">
        <v>40</v>
      </c>
      <c r="D135" t="s">
        <v>40</v>
      </c>
      <c r="E135">
        <v>149</v>
      </c>
      <c r="F135">
        <v>0.10000000100000001</v>
      </c>
      <c r="G135">
        <v>0.10000000100000001</v>
      </c>
      <c r="H135">
        <v>0</v>
      </c>
      <c r="I135">
        <v>0</v>
      </c>
      <c r="J135">
        <v>0</v>
      </c>
      <c r="K135">
        <v>0.10000000100000001</v>
      </c>
      <c r="L135">
        <v>0</v>
      </c>
      <c r="M135">
        <v>0</v>
      </c>
      <c r="N135">
        <v>0</v>
      </c>
      <c r="O135">
        <v>10</v>
      </c>
      <c r="P135">
        <v>1430</v>
      </c>
      <c r="Q135">
        <v>2093</v>
      </c>
    </row>
    <row r="136" spans="1:17" x14ac:dyDescent="0.3">
      <c r="A136">
        <v>1927972279</v>
      </c>
      <c r="B136" t="s">
        <v>41</v>
      </c>
      <c r="C136" t="s">
        <v>42</v>
      </c>
      <c r="D136" t="s">
        <v>42</v>
      </c>
      <c r="E136">
        <v>2945</v>
      </c>
      <c r="F136">
        <v>2.039999962</v>
      </c>
      <c r="G136">
        <v>2.039999962</v>
      </c>
      <c r="H136">
        <v>0</v>
      </c>
      <c r="I136">
        <v>0</v>
      </c>
      <c r="J136">
        <v>0</v>
      </c>
      <c r="K136">
        <v>2.039999962</v>
      </c>
      <c r="L136">
        <v>0</v>
      </c>
      <c r="M136">
        <v>0</v>
      </c>
      <c r="N136">
        <v>0</v>
      </c>
      <c r="O136">
        <v>145</v>
      </c>
      <c r="P136">
        <v>1295</v>
      </c>
      <c r="Q136">
        <v>2499</v>
      </c>
    </row>
    <row r="137" spans="1:17" x14ac:dyDescent="0.3">
      <c r="A137">
        <v>1927972279</v>
      </c>
      <c r="B137" t="s">
        <v>43</v>
      </c>
      <c r="C137" t="s">
        <v>44</v>
      </c>
      <c r="D137" t="s">
        <v>44</v>
      </c>
      <c r="E137">
        <v>2090</v>
      </c>
      <c r="F137">
        <v>1.4500000479999999</v>
      </c>
      <c r="G137">
        <v>1.4500000479999999</v>
      </c>
      <c r="H137">
        <v>0</v>
      </c>
      <c r="I137">
        <v>7.0000000000000007E-2</v>
      </c>
      <c r="J137">
        <v>0.23999999499999999</v>
      </c>
      <c r="K137">
        <v>1.1399999860000001</v>
      </c>
      <c r="L137">
        <v>0</v>
      </c>
      <c r="M137">
        <v>1</v>
      </c>
      <c r="N137">
        <v>6</v>
      </c>
      <c r="O137">
        <v>75</v>
      </c>
      <c r="P137">
        <v>1358</v>
      </c>
      <c r="Q137">
        <v>2324</v>
      </c>
    </row>
    <row r="138" spans="1:17" x14ac:dyDescent="0.3">
      <c r="A138">
        <v>1927972279</v>
      </c>
      <c r="B138" t="s">
        <v>45</v>
      </c>
      <c r="C138" t="s">
        <v>46</v>
      </c>
      <c r="D138" t="s">
        <v>46</v>
      </c>
      <c r="E138">
        <v>152</v>
      </c>
      <c r="F138">
        <v>0.109999999</v>
      </c>
      <c r="G138">
        <v>0.109999999</v>
      </c>
      <c r="H138">
        <v>0</v>
      </c>
      <c r="I138">
        <v>0</v>
      </c>
      <c r="J138">
        <v>0</v>
      </c>
      <c r="K138">
        <v>0.109999999</v>
      </c>
      <c r="L138">
        <v>0</v>
      </c>
      <c r="M138">
        <v>0</v>
      </c>
      <c r="N138">
        <v>0</v>
      </c>
      <c r="O138">
        <v>12</v>
      </c>
      <c r="P138">
        <v>1303</v>
      </c>
      <c r="Q138">
        <v>2100</v>
      </c>
    </row>
    <row r="139" spans="1:17" x14ac:dyDescent="0.3">
      <c r="A139">
        <v>1927972279</v>
      </c>
      <c r="B139" t="s">
        <v>47</v>
      </c>
      <c r="C139" t="s">
        <v>48</v>
      </c>
      <c r="D139" t="s">
        <v>48</v>
      </c>
      <c r="E139">
        <v>3761</v>
      </c>
      <c r="F139">
        <v>2.5999999049999998</v>
      </c>
      <c r="G139">
        <v>2.5999999049999998</v>
      </c>
      <c r="H139">
        <v>0</v>
      </c>
      <c r="I139">
        <v>0</v>
      </c>
      <c r="J139">
        <v>0</v>
      </c>
      <c r="K139">
        <v>2.5999999049999998</v>
      </c>
      <c r="L139">
        <v>0</v>
      </c>
      <c r="M139">
        <v>0</v>
      </c>
      <c r="N139">
        <v>0</v>
      </c>
      <c r="O139">
        <v>192</v>
      </c>
      <c r="P139">
        <v>1058</v>
      </c>
      <c r="Q139">
        <v>2638</v>
      </c>
    </row>
    <row r="140" spans="1:17" x14ac:dyDescent="0.3">
      <c r="A140">
        <v>1927972279</v>
      </c>
      <c r="B140" t="s">
        <v>49</v>
      </c>
      <c r="C140" t="s">
        <v>50</v>
      </c>
      <c r="D140" t="s">
        <v>50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1440</v>
      </c>
      <c r="Q140">
        <v>2063</v>
      </c>
    </row>
    <row r="141" spans="1:17" x14ac:dyDescent="0.3">
      <c r="A141">
        <v>1927972279</v>
      </c>
      <c r="B141" t="s">
        <v>51</v>
      </c>
      <c r="C141" t="s">
        <v>52</v>
      </c>
      <c r="D141" t="s">
        <v>52</v>
      </c>
      <c r="E141">
        <v>1675</v>
      </c>
      <c r="F141">
        <v>1.1599999670000001</v>
      </c>
      <c r="G141">
        <v>1.1599999670000001</v>
      </c>
      <c r="H141">
        <v>0</v>
      </c>
      <c r="I141">
        <v>0</v>
      </c>
      <c r="J141">
        <v>0</v>
      </c>
      <c r="K141">
        <v>1.1599999670000001</v>
      </c>
      <c r="L141">
        <v>0</v>
      </c>
      <c r="M141">
        <v>0</v>
      </c>
      <c r="N141">
        <v>0</v>
      </c>
      <c r="O141">
        <v>95</v>
      </c>
      <c r="P141">
        <v>1167</v>
      </c>
      <c r="Q141">
        <v>2351</v>
      </c>
    </row>
    <row r="142" spans="1:17" x14ac:dyDescent="0.3">
      <c r="A142">
        <v>1927972279</v>
      </c>
      <c r="B142" t="s">
        <v>53</v>
      </c>
      <c r="C142" t="s">
        <v>54</v>
      </c>
      <c r="D142" t="s">
        <v>54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1440</v>
      </c>
      <c r="Q142">
        <v>2063</v>
      </c>
    </row>
    <row r="143" spans="1:17" x14ac:dyDescent="0.3">
      <c r="A143">
        <v>1927972279</v>
      </c>
      <c r="B143" t="s">
        <v>55</v>
      </c>
      <c r="C143" t="s">
        <v>56</v>
      </c>
      <c r="D143" t="s">
        <v>56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1440</v>
      </c>
      <c r="Q143">
        <v>2064</v>
      </c>
    </row>
    <row r="144" spans="1:17" x14ac:dyDescent="0.3">
      <c r="A144">
        <v>1927972279</v>
      </c>
      <c r="B144" s="1">
        <v>42374</v>
      </c>
      <c r="C144" s="1">
        <v>42374</v>
      </c>
      <c r="D144" t="s">
        <v>57</v>
      </c>
      <c r="E144">
        <v>2704</v>
      </c>
      <c r="F144">
        <v>1.8700000050000001</v>
      </c>
      <c r="G144">
        <v>1.8700000050000001</v>
      </c>
      <c r="H144">
        <v>0</v>
      </c>
      <c r="I144">
        <v>1.0099999900000001</v>
      </c>
      <c r="J144">
        <v>2.9999998999999999E-2</v>
      </c>
      <c r="K144">
        <v>0.829999983</v>
      </c>
      <c r="L144">
        <v>0</v>
      </c>
      <c r="M144">
        <v>14</v>
      </c>
      <c r="N144">
        <v>1</v>
      </c>
      <c r="O144">
        <v>70</v>
      </c>
      <c r="P144">
        <v>1355</v>
      </c>
      <c r="Q144">
        <v>2411</v>
      </c>
    </row>
    <row r="145" spans="1:17" x14ac:dyDescent="0.3">
      <c r="A145">
        <v>1927972279</v>
      </c>
      <c r="B145" s="1">
        <v>42405</v>
      </c>
      <c r="C145" s="1">
        <v>42405</v>
      </c>
      <c r="D145" t="s">
        <v>58</v>
      </c>
      <c r="E145">
        <v>3790</v>
      </c>
      <c r="F145">
        <v>2.619999886</v>
      </c>
      <c r="G145">
        <v>2.619999886</v>
      </c>
      <c r="H145">
        <v>0</v>
      </c>
      <c r="I145">
        <v>1.1599999670000001</v>
      </c>
      <c r="J145">
        <v>0.30000001199999998</v>
      </c>
      <c r="K145">
        <v>1.1599999670000001</v>
      </c>
      <c r="L145">
        <v>0</v>
      </c>
      <c r="M145">
        <v>16</v>
      </c>
      <c r="N145">
        <v>8</v>
      </c>
      <c r="O145">
        <v>94</v>
      </c>
      <c r="P145">
        <v>1322</v>
      </c>
      <c r="Q145">
        <v>2505</v>
      </c>
    </row>
    <row r="146" spans="1:17" x14ac:dyDescent="0.3">
      <c r="A146">
        <v>1927972279</v>
      </c>
      <c r="B146" s="1">
        <v>42434</v>
      </c>
      <c r="C146" s="1">
        <v>42434</v>
      </c>
      <c r="D146" t="s">
        <v>59</v>
      </c>
      <c r="E146">
        <v>1326</v>
      </c>
      <c r="F146">
        <v>0.920000017</v>
      </c>
      <c r="G146">
        <v>0.920000017</v>
      </c>
      <c r="H146">
        <v>0</v>
      </c>
      <c r="I146">
        <v>0.730000019</v>
      </c>
      <c r="J146">
        <v>0</v>
      </c>
      <c r="K146">
        <v>0.18000000699999999</v>
      </c>
      <c r="L146">
        <v>0</v>
      </c>
      <c r="M146">
        <v>10</v>
      </c>
      <c r="N146">
        <v>0</v>
      </c>
      <c r="O146">
        <v>17</v>
      </c>
      <c r="P146">
        <v>1413</v>
      </c>
      <c r="Q146">
        <v>2195</v>
      </c>
    </row>
    <row r="147" spans="1:17" x14ac:dyDescent="0.3">
      <c r="A147">
        <v>1927972279</v>
      </c>
      <c r="B147" s="1">
        <v>42465</v>
      </c>
      <c r="C147" s="1">
        <v>42465</v>
      </c>
      <c r="D147" t="s">
        <v>57</v>
      </c>
      <c r="E147">
        <v>1786</v>
      </c>
      <c r="F147">
        <v>1.2400000099999999</v>
      </c>
      <c r="G147">
        <v>1.2400000099999999</v>
      </c>
      <c r="H147">
        <v>0</v>
      </c>
      <c r="I147">
        <v>0</v>
      </c>
      <c r="J147">
        <v>0</v>
      </c>
      <c r="K147">
        <v>1.2400000099999999</v>
      </c>
      <c r="L147">
        <v>0</v>
      </c>
      <c r="M147">
        <v>0</v>
      </c>
      <c r="N147">
        <v>0</v>
      </c>
      <c r="O147">
        <v>87</v>
      </c>
      <c r="P147">
        <v>1353</v>
      </c>
      <c r="Q147">
        <v>2338</v>
      </c>
    </row>
    <row r="148" spans="1:17" x14ac:dyDescent="0.3">
      <c r="A148">
        <v>1927972279</v>
      </c>
      <c r="B148" s="1">
        <v>42495</v>
      </c>
      <c r="C148" s="1">
        <v>42495</v>
      </c>
      <c r="D148" t="s">
        <v>60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1440</v>
      </c>
      <c r="Q148">
        <v>2063</v>
      </c>
    </row>
    <row r="149" spans="1:17" x14ac:dyDescent="0.3">
      <c r="A149">
        <v>1927972279</v>
      </c>
      <c r="B149" s="1">
        <v>42526</v>
      </c>
      <c r="C149" s="1">
        <v>42526</v>
      </c>
      <c r="D149" t="s">
        <v>16</v>
      </c>
      <c r="E149">
        <v>2091</v>
      </c>
      <c r="F149">
        <v>1.4500000479999999</v>
      </c>
      <c r="G149">
        <v>1.4500000479999999</v>
      </c>
      <c r="H149">
        <v>0</v>
      </c>
      <c r="I149">
        <v>0</v>
      </c>
      <c r="J149">
        <v>0</v>
      </c>
      <c r="K149">
        <v>1.4500000479999999</v>
      </c>
      <c r="L149">
        <v>0</v>
      </c>
      <c r="M149">
        <v>0</v>
      </c>
      <c r="N149">
        <v>0</v>
      </c>
      <c r="O149">
        <v>108</v>
      </c>
      <c r="P149">
        <v>1332</v>
      </c>
      <c r="Q149">
        <v>2383</v>
      </c>
    </row>
    <row r="150" spans="1:17" x14ac:dyDescent="0.3">
      <c r="A150">
        <v>1927972279</v>
      </c>
      <c r="B150" s="1">
        <v>42556</v>
      </c>
      <c r="C150" s="1">
        <v>42556</v>
      </c>
      <c r="D150" t="s">
        <v>57</v>
      </c>
      <c r="E150">
        <v>1510</v>
      </c>
      <c r="F150">
        <v>1.039999962</v>
      </c>
      <c r="G150">
        <v>1.039999962</v>
      </c>
      <c r="H150">
        <v>0</v>
      </c>
      <c r="I150">
        <v>0</v>
      </c>
      <c r="J150">
        <v>0</v>
      </c>
      <c r="K150">
        <v>1.039999962</v>
      </c>
      <c r="L150">
        <v>0</v>
      </c>
      <c r="M150">
        <v>0</v>
      </c>
      <c r="N150">
        <v>0</v>
      </c>
      <c r="O150">
        <v>48</v>
      </c>
      <c r="P150">
        <v>1392</v>
      </c>
      <c r="Q150">
        <v>2229</v>
      </c>
    </row>
    <row r="151" spans="1:17" x14ac:dyDescent="0.3">
      <c r="A151">
        <v>1927972279</v>
      </c>
      <c r="B151" s="1">
        <v>42587</v>
      </c>
      <c r="C151" s="1">
        <v>42587</v>
      </c>
      <c r="D151" t="s">
        <v>58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1440</v>
      </c>
      <c r="Q151">
        <v>2063</v>
      </c>
    </row>
    <row r="152" spans="1:17" x14ac:dyDescent="0.3">
      <c r="A152">
        <v>1927972279</v>
      </c>
      <c r="B152" s="1">
        <v>42618</v>
      </c>
      <c r="C152" s="1">
        <v>42618</v>
      </c>
      <c r="D152" t="s">
        <v>61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1440</v>
      </c>
      <c r="Q152">
        <v>2063</v>
      </c>
    </row>
    <row r="153" spans="1:17" x14ac:dyDescent="0.3">
      <c r="A153">
        <v>1927972279</v>
      </c>
      <c r="B153" s="1">
        <v>42648</v>
      </c>
      <c r="C153" s="1">
        <v>42648</v>
      </c>
      <c r="D153" t="s">
        <v>62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1440</v>
      </c>
      <c r="Q153">
        <v>2063</v>
      </c>
    </row>
    <row r="154" spans="1:17" x14ac:dyDescent="0.3">
      <c r="A154">
        <v>1927972279</v>
      </c>
      <c r="B154" s="1">
        <v>42679</v>
      </c>
      <c r="C154" s="1">
        <v>42679</v>
      </c>
      <c r="D154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1440</v>
      </c>
      <c r="Q154">
        <v>2063</v>
      </c>
    </row>
    <row r="155" spans="1:17" x14ac:dyDescent="0.3">
      <c r="A155">
        <v>1927972279</v>
      </c>
      <c r="B155" s="1">
        <v>42709</v>
      </c>
      <c r="C155" s="1">
        <v>42709</v>
      </c>
      <c r="D155" t="s">
        <v>61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966</v>
      </c>
      <c r="Q155">
        <v>1383</v>
      </c>
    </row>
    <row r="156" spans="1:17" x14ac:dyDescent="0.3">
      <c r="A156">
        <v>2022484408</v>
      </c>
      <c r="B156" s="1">
        <v>42708</v>
      </c>
      <c r="C156" s="1">
        <v>42708</v>
      </c>
      <c r="D156" t="s">
        <v>16</v>
      </c>
      <c r="E156">
        <v>11875</v>
      </c>
      <c r="F156">
        <v>8.3400001530000001</v>
      </c>
      <c r="G156">
        <v>8.3400001530000001</v>
      </c>
      <c r="H156">
        <v>0</v>
      </c>
      <c r="I156">
        <v>3.3099999430000002</v>
      </c>
      <c r="J156">
        <v>0.769999981</v>
      </c>
      <c r="K156">
        <v>4.2600002290000001</v>
      </c>
      <c r="L156">
        <v>0</v>
      </c>
      <c r="M156">
        <v>42</v>
      </c>
      <c r="N156">
        <v>14</v>
      </c>
      <c r="O156">
        <v>227</v>
      </c>
      <c r="P156">
        <v>1157</v>
      </c>
      <c r="Q156">
        <v>2390</v>
      </c>
    </row>
    <row r="157" spans="1:17" x14ac:dyDescent="0.3">
      <c r="A157">
        <v>2022484408</v>
      </c>
      <c r="B157" t="s">
        <v>17</v>
      </c>
      <c r="C157" t="s">
        <v>18</v>
      </c>
      <c r="D157" t="s">
        <v>18</v>
      </c>
      <c r="E157">
        <v>12024</v>
      </c>
      <c r="F157">
        <v>8.5</v>
      </c>
      <c r="G157">
        <v>8.5</v>
      </c>
      <c r="H157">
        <v>0</v>
      </c>
      <c r="I157">
        <v>2.9900000100000002</v>
      </c>
      <c r="J157">
        <v>0.10000000100000001</v>
      </c>
      <c r="K157">
        <v>5.4099998469999999</v>
      </c>
      <c r="L157">
        <v>0</v>
      </c>
      <c r="M157">
        <v>43</v>
      </c>
      <c r="N157">
        <v>5</v>
      </c>
      <c r="O157">
        <v>292</v>
      </c>
      <c r="P157">
        <v>1100</v>
      </c>
      <c r="Q157">
        <v>2601</v>
      </c>
    </row>
    <row r="158" spans="1:17" x14ac:dyDescent="0.3">
      <c r="A158">
        <v>2022484408</v>
      </c>
      <c r="B158" t="s">
        <v>19</v>
      </c>
      <c r="C158" t="s">
        <v>20</v>
      </c>
      <c r="D158" t="s">
        <v>20</v>
      </c>
      <c r="E158">
        <v>10690</v>
      </c>
      <c r="F158">
        <v>7.5</v>
      </c>
      <c r="G158">
        <v>7.5</v>
      </c>
      <c r="H158">
        <v>0</v>
      </c>
      <c r="I158">
        <v>2.4800000190000002</v>
      </c>
      <c r="J158">
        <v>0.209999993</v>
      </c>
      <c r="K158">
        <v>4.8200001720000003</v>
      </c>
      <c r="L158">
        <v>0</v>
      </c>
      <c r="M158">
        <v>32</v>
      </c>
      <c r="N158">
        <v>3</v>
      </c>
      <c r="O158">
        <v>257</v>
      </c>
      <c r="P158">
        <v>1148</v>
      </c>
      <c r="Q158">
        <v>2312</v>
      </c>
    </row>
    <row r="159" spans="1:17" x14ac:dyDescent="0.3">
      <c r="A159">
        <v>2022484408</v>
      </c>
      <c r="B159" t="s">
        <v>21</v>
      </c>
      <c r="C159" t="s">
        <v>22</v>
      </c>
      <c r="D159" t="s">
        <v>22</v>
      </c>
      <c r="E159">
        <v>11034</v>
      </c>
      <c r="F159">
        <v>8.0299997330000004</v>
      </c>
      <c r="G159">
        <v>8.0299997330000004</v>
      </c>
      <c r="H159">
        <v>0</v>
      </c>
      <c r="I159">
        <v>1.940000057</v>
      </c>
      <c r="J159">
        <v>0.310000002</v>
      </c>
      <c r="K159">
        <v>5.7800002099999999</v>
      </c>
      <c r="L159">
        <v>0</v>
      </c>
      <c r="M159">
        <v>27</v>
      </c>
      <c r="N159">
        <v>9</v>
      </c>
      <c r="O159">
        <v>282</v>
      </c>
      <c r="P159">
        <v>1122</v>
      </c>
      <c r="Q159">
        <v>2525</v>
      </c>
    </row>
    <row r="160" spans="1:17" x14ac:dyDescent="0.3">
      <c r="A160">
        <v>2022484408</v>
      </c>
      <c r="B160" t="s">
        <v>24</v>
      </c>
      <c r="C160" t="s">
        <v>25</v>
      </c>
      <c r="D160" t="s">
        <v>25</v>
      </c>
      <c r="E160">
        <v>10100</v>
      </c>
      <c r="F160">
        <v>7.0900001530000001</v>
      </c>
      <c r="G160">
        <v>7.0900001530000001</v>
      </c>
      <c r="H160">
        <v>0</v>
      </c>
      <c r="I160">
        <v>3.1500000950000002</v>
      </c>
      <c r="J160">
        <v>0.55000001200000004</v>
      </c>
      <c r="K160">
        <v>3.3900001049999999</v>
      </c>
      <c r="L160">
        <v>0</v>
      </c>
      <c r="M160">
        <v>41</v>
      </c>
      <c r="N160">
        <v>11</v>
      </c>
      <c r="O160">
        <v>151</v>
      </c>
      <c r="P160">
        <v>1237</v>
      </c>
      <c r="Q160">
        <v>2177</v>
      </c>
    </row>
    <row r="161" spans="1:17" x14ac:dyDescent="0.3">
      <c r="A161">
        <v>2022484408</v>
      </c>
      <c r="B161" t="s">
        <v>26</v>
      </c>
      <c r="C161" t="s">
        <v>27</v>
      </c>
      <c r="D161" t="s">
        <v>27</v>
      </c>
      <c r="E161">
        <v>15112</v>
      </c>
      <c r="F161">
        <v>11.399999619999999</v>
      </c>
      <c r="G161">
        <v>11.399999619999999</v>
      </c>
      <c r="H161">
        <v>0</v>
      </c>
      <c r="I161">
        <v>3.869999886</v>
      </c>
      <c r="J161">
        <v>0.66000002599999996</v>
      </c>
      <c r="K161">
        <v>6.8800001139999996</v>
      </c>
      <c r="L161">
        <v>0</v>
      </c>
      <c r="M161">
        <v>28</v>
      </c>
      <c r="N161">
        <v>29</v>
      </c>
      <c r="O161">
        <v>331</v>
      </c>
      <c r="P161">
        <v>1052</v>
      </c>
      <c r="Q161">
        <v>2782</v>
      </c>
    </row>
    <row r="162" spans="1:17" x14ac:dyDescent="0.3">
      <c r="A162">
        <v>2022484408</v>
      </c>
      <c r="B162" t="s">
        <v>29</v>
      </c>
      <c r="C162" t="s">
        <v>30</v>
      </c>
      <c r="D162" t="s">
        <v>30</v>
      </c>
      <c r="E162">
        <v>14131</v>
      </c>
      <c r="F162">
        <v>10.06999969</v>
      </c>
      <c r="G162">
        <v>10.06999969</v>
      </c>
      <c r="H162">
        <v>0</v>
      </c>
      <c r="I162">
        <v>3.6400001049999999</v>
      </c>
      <c r="J162">
        <v>0.119999997</v>
      </c>
      <c r="K162">
        <v>6.3000001909999996</v>
      </c>
      <c r="L162">
        <v>0</v>
      </c>
      <c r="M162">
        <v>48</v>
      </c>
      <c r="N162">
        <v>3</v>
      </c>
      <c r="O162">
        <v>311</v>
      </c>
      <c r="P162">
        <v>1078</v>
      </c>
      <c r="Q162">
        <v>2770</v>
      </c>
    </row>
    <row r="163" spans="1:17" x14ac:dyDescent="0.3">
      <c r="A163">
        <v>2022484408</v>
      </c>
      <c r="B163" t="s">
        <v>33</v>
      </c>
      <c r="C163" t="s">
        <v>34</v>
      </c>
      <c r="D163" t="s">
        <v>34</v>
      </c>
      <c r="E163">
        <v>11548</v>
      </c>
      <c r="F163">
        <v>8.5299997330000004</v>
      </c>
      <c r="G163">
        <v>8.5299997330000004</v>
      </c>
      <c r="H163">
        <v>0</v>
      </c>
      <c r="I163">
        <v>3.289999962</v>
      </c>
      <c r="J163">
        <v>0.23999999499999999</v>
      </c>
      <c r="K163">
        <v>5</v>
      </c>
      <c r="L163">
        <v>0</v>
      </c>
      <c r="M163">
        <v>31</v>
      </c>
      <c r="N163">
        <v>7</v>
      </c>
      <c r="O163">
        <v>250</v>
      </c>
      <c r="P163">
        <v>1152</v>
      </c>
      <c r="Q163">
        <v>2489</v>
      </c>
    </row>
    <row r="164" spans="1:17" x14ac:dyDescent="0.3">
      <c r="A164">
        <v>2022484408</v>
      </c>
      <c r="B164" t="s">
        <v>35</v>
      </c>
      <c r="C164" t="s">
        <v>36</v>
      </c>
      <c r="D164" t="s">
        <v>36</v>
      </c>
      <c r="E164">
        <v>15112</v>
      </c>
      <c r="F164">
        <v>10.670000079999999</v>
      </c>
      <c r="G164">
        <v>10.670000079999999</v>
      </c>
      <c r="H164">
        <v>0</v>
      </c>
      <c r="I164">
        <v>3.3399999139999998</v>
      </c>
      <c r="J164">
        <v>1.9299999480000001</v>
      </c>
      <c r="K164">
        <v>5.4000000950000002</v>
      </c>
      <c r="L164">
        <v>0</v>
      </c>
      <c r="M164">
        <v>48</v>
      </c>
      <c r="N164">
        <v>63</v>
      </c>
      <c r="O164">
        <v>276</v>
      </c>
      <c r="P164">
        <v>1053</v>
      </c>
      <c r="Q164">
        <v>2897</v>
      </c>
    </row>
    <row r="165" spans="1:17" x14ac:dyDescent="0.3">
      <c r="A165">
        <v>2022484408</v>
      </c>
      <c r="B165" t="s">
        <v>37</v>
      </c>
      <c r="C165" t="s">
        <v>38</v>
      </c>
      <c r="D165" t="s">
        <v>38</v>
      </c>
      <c r="E165">
        <v>12453</v>
      </c>
      <c r="F165">
        <v>8.7399997710000008</v>
      </c>
      <c r="G165">
        <v>8.7399997710000008</v>
      </c>
      <c r="H165">
        <v>0</v>
      </c>
      <c r="I165">
        <v>3.329999924</v>
      </c>
      <c r="J165">
        <v>1.1100000139999999</v>
      </c>
      <c r="K165">
        <v>4.3099999430000002</v>
      </c>
      <c r="L165">
        <v>0</v>
      </c>
      <c r="M165">
        <v>104</v>
      </c>
      <c r="N165">
        <v>53</v>
      </c>
      <c r="O165">
        <v>255</v>
      </c>
      <c r="P165">
        <v>1028</v>
      </c>
      <c r="Q165">
        <v>3158</v>
      </c>
    </row>
    <row r="166" spans="1:17" x14ac:dyDescent="0.3">
      <c r="A166">
        <v>2022484408</v>
      </c>
      <c r="B166" t="s">
        <v>39</v>
      </c>
      <c r="C166" t="s">
        <v>40</v>
      </c>
      <c r="D166" t="s">
        <v>40</v>
      </c>
      <c r="E166">
        <v>12954</v>
      </c>
      <c r="F166">
        <v>9.3299999239999991</v>
      </c>
      <c r="G166">
        <v>9.3299999239999991</v>
      </c>
      <c r="H166">
        <v>0</v>
      </c>
      <c r="I166">
        <v>4.4299998279999997</v>
      </c>
      <c r="J166">
        <v>0.41999998700000002</v>
      </c>
      <c r="K166">
        <v>4.4699997900000001</v>
      </c>
      <c r="L166">
        <v>0</v>
      </c>
      <c r="M166">
        <v>52</v>
      </c>
      <c r="N166">
        <v>10</v>
      </c>
      <c r="O166">
        <v>273</v>
      </c>
      <c r="P166">
        <v>1105</v>
      </c>
      <c r="Q166">
        <v>2638</v>
      </c>
    </row>
    <row r="167" spans="1:17" x14ac:dyDescent="0.3">
      <c r="A167">
        <v>2022484408</v>
      </c>
      <c r="B167" t="s">
        <v>41</v>
      </c>
      <c r="C167" t="s">
        <v>42</v>
      </c>
      <c r="D167" t="s">
        <v>42</v>
      </c>
      <c r="E167">
        <v>6001</v>
      </c>
      <c r="F167">
        <v>4.2100000380000004</v>
      </c>
      <c r="G167">
        <v>4.2100000380000004</v>
      </c>
      <c r="H167">
        <v>0</v>
      </c>
      <c r="I167">
        <v>0</v>
      </c>
      <c r="J167">
        <v>0</v>
      </c>
      <c r="K167">
        <v>4.2100000380000004</v>
      </c>
      <c r="L167">
        <v>0</v>
      </c>
      <c r="M167">
        <v>0</v>
      </c>
      <c r="N167">
        <v>0</v>
      </c>
      <c r="O167">
        <v>249</v>
      </c>
      <c r="P167">
        <v>1191</v>
      </c>
      <c r="Q167">
        <v>2069</v>
      </c>
    </row>
    <row r="168" spans="1:17" x14ac:dyDescent="0.3">
      <c r="A168">
        <v>2022484408</v>
      </c>
      <c r="B168" t="s">
        <v>43</v>
      </c>
      <c r="C168" t="s">
        <v>44</v>
      </c>
      <c r="D168" t="s">
        <v>44</v>
      </c>
      <c r="E168">
        <v>13481</v>
      </c>
      <c r="F168">
        <v>10.27999973</v>
      </c>
      <c r="G168">
        <v>10.27999973</v>
      </c>
      <c r="H168">
        <v>0</v>
      </c>
      <c r="I168">
        <v>4.5500001909999996</v>
      </c>
      <c r="J168">
        <v>1.1499999759999999</v>
      </c>
      <c r="K168">
        <v>4.579999924</v>
      </c>
      <c r="L168">
        <v>0</v>
      </c>
      <c r="M168">
        <v>37</v>
      </c>
      <c r="N168">
        <v>26</v>
      </c>
      <c r="O168">
        <v>216</v>
      </c>
      <c r="P168">
        <v>1161</v>
      </c>
      <c r="Q168">
        <v>2529</v>
      </c>
    </row>
    <row r="169" spans="1:17" x14ac:dyDescent="0.3">
      <c r="A169">
        <v>2022484408</v>
      </c>
      <c r="B169" t="s">
        <v>45</v>
      </c>
      <c r="C169" t="s">
        <v>46</v>
      </c>
      <c r="D169" t="s">
        <v>46</v>
      </c>
      <c r="E169">
        <v>11369</v>
      </c>
      <c r="F169">
        <v>8.0100002289999992</v>
      </c>
      <c r="G169">
        <v>8.0100002289999992</v>
      </c>
      <c r="H169">
        <v>0</v>
      </c>
      <c r="I169">
        <v>3.329999924</v>
      </c>
      <c r="J169">
        <v>0.219999999</v>
      </c>
      <c r="K169">
        <v>4.4600000380000004</v>
      </c>
      <c r="L169">
        <v>0</v>
      </c>
      <c r="M169">
        <v>44</v>
      </c>
      <c r="N169">
        <v>8</v>
      </c>
      <c r="O169">
        <v>217</v>
      </c>
      <c r="P169">
        <v>1171</v>
      </c>
      <c r="Q169">
        <v>2470</v>
      </c>
    </row>
    <row r="170" spans="1:17" x14ac:dyDescent="0.3">
      <c r="A170">
        <v>2022484408</v>
      </c>
      <c r="B170" t="s">
        <v>47</v>
      </c>
      <c r="C170" t="s">
        <v>48</v>
      </c>
      <c r="D170" t="s">
        <v>48</v>
      </c>
      <c r="E170">
        <v>10119</v>
      </c>
      <c r="F170">
        <v>7.1900000569999998</v>
      </c>
      <c r="G170">
        <v>7.1900000569999998</v>
      </c>
      <c r="H170">
        <v>0</v>
      </c>
      <c r="I170">
        <v>1.4299999480000001</v>
      </c>
      <c r="J170">
        <v>0.66000002599999996</v>
      </c>
      <c r="K170">
        <v>5.1100001339999999</v>
      </c>
      <c r="L170">
        <v>0</v>
      </c>
      <c r="M170">
        <v>55</v>
      </c>
      <c r="N170">
        <v>24</v>
      </c>
      <c r="O170">
        <v>275</v>
      </c>
      <c r="P170">
        <v>1086</v>
      </c>
      <c r="Q170">
        <v>2793</v>
      </c>
    </row>
    <row r="171" spans="1:17" x14ac:dyDescent="0.3">
      <c r="A171">
        <v>2022484408</v>
      </c>
      <c r="B171" t="s">
        <v>49</v>
      </c>
      <c r="C171" t="s">
        <v>50</v>
      </c>
      <c r="D171" t="s">
        <v>50</v>
      </c>
      <c r="E171">
        <v>10159</v>
      </c>
      <c r="F171">
        <v>7.1300001139999996</v>
      </c>
      <c r="G171">
        <v>7.1300001139999996</v>
      </c>
      <c r="H171">
        <v>0</v>
      </c>
      <c r="I171">
        <v>1.039999962</v>
      </c>
      <c r="J171">
        <v>0.97000002900000004</v>
      </c>
      <c r="K171">
        <v>5.1199998860000004</v>
      </c>
      <c r="L171">
        <v>0</v>
      </c>
      <c r="M171">
        <v>19</v>
      </c>
      <c r="N171">
        <v>20</v>
      </c>
      <c r="O171">
        <v>282</v>
      </c>
      <c r="P171">
        <v>1119</v>
      </c>
      <c r="Q171">
        <v>2463</v>
      </c>
    </row>
    <row r="172" spans="1:17" x14ac:dyDescent="0.3">
      <c r="A172">
        <v>2022484408</v>
      </c>
      <c r="B172" t="s">
        <v>51</v>
      </c>
      <c r="C172" t="s">
        <v>52</v>
      </c>
      <c r="D172" t="s">
        <v>52</v>
      </c>
      <c r="E172">
        <v>10140</v>
      </c>
      <c r="F172">
        <v>7.1199998860000004</v>
      </c>
      <c r="G172">
        <v>7.1199998860000004</v>
      </c>
      <c r="H172">
        <v>0</v>
      </c>
      <c r="I172">
        <v>0.40999999599999998</v>
      </c>
      <c r="J172">
        <v>1.3300000430000001</v>
      </c>
      <c r="K172">
        <v>5.3899998660000001</v>
      </c>
      <c r="L172">
        <v>0</v>
      </c>
      <c r="M172">
        <v>6</v>
      </c>
      <c r="N172">
        <v>20</v>
      </c>
      <c r="O172">
        <v>291</v>
      </c>
      <c r="P172">
        <v>1123</v>
      </c>
      <c r="Q172">
        <v>2296</v>
      </c>
    </row>
    <row r="173" spans="1:17" x14ac:dyDescent="0.3">
      <c r="A173">
        <v>2022484408</v>
      </c>
      <c r="B173" t="s">
        <v>53</v>
      </c>
      <c r="C173" t="s">
        <v>54</v>
      </c>
      <c r="D173" t="s">
        <v>54</v>
      </c>
      <c r="E173">
        <v>10245</v>
      </c>
      <c r="F173">
        <v>7.1900000569999998</v>
      </c>
      <c r="G173">
        <v>7.1900000569999998</v>
      </c>
      <c r="H173">
        <v>0</v>
      </c>
      <c r="I173">
        <v>0.47999998900000002</v>
      </c>
      <c r="J173">
        <v>1.210000038</v>
      </c>
      <c r="K173">
        <v>5.5</v>
      </c>
      <c r="L173">
        <v>0</v>
      </c>
      <c r="M173">
        <v>21</v>
      </c>
      <c r="N173">
        <v>40</v>
      </c>
      <c r="O173">
        <v>281</v>
      </c>
      <c r="P173">
        <v>1098</v>
      </c>
      <c r="Q173">
        <v>2611</v>
      </c>
    </row>
    <row r="174" spans="1:17" x14ac:dyDescent="0.3">
      <c r="A174">
        <v>2022484408</v>
      </c>
      <c r="B174" t="s">
        <v>55</v>
      </c>
      <c r="C174" t="s">
        <v>56</v>
      </c>
      <c r="D174" t="s">
        <v>56</v>
      </c>
      <c r="E174">
        <v>18387</v>
      </c>
      <c r="F174">
        <v>12.90999985</v>
      </c>
      <c r="G174">
        <v>12.90999985</v>
      </c>
      <c r="H174">
        <v>0</v>
      </c>
      <c r="I174">
        <v>0.939999998</v>
      </c>
      <c r="J174">
        <v>1.3999999759999999</v>
      </c>
      <c r="K174">
        <v>10.56999969</v>
      </c>
      <c r="L174">
        <v>0</v>
      </c>
      <c r="M174">
        <v>13</v>
      </c>
      <c r="N174">
        <v>23</v>
      </c>
      <c r="O174">
        <v>361</v>
      </c>
      <c r="P174">
        <v>1043</v>
      </c>
      <c r="Q174">
        <v>2732</v>
      </c>
    </row>
    <row r="175" spans="1:17" x14ac:dyDescent="0.3">
      <c r="A175">
        <v>2022484408</v>
      </c>
      <c r="B175" s="1">
        <v>42374</v>
      </c>
      <c r="C175" s="1">
        <v>42374</v>
      </c>
      <c r="D175" t="s">
        <v>57</v>
      </c>
      <c r="E175">
        <v>10538</v>
      </c>
      <c r="F175">
        <v>7.4000000950000002</v>
      </c>
      <c r="G175">
        <v>7.4000000950000002</v>
      </c>
      <c r="H175">
        <v>0</v>
      </c>
      <c r="I175">
        <v>1.940000057</v>
      </c>
      <c r="J175">
        <v>0.959999979</v>
      </c>
      <c r="K175">
        <v>4.5</v>
      </c>
      <c r="L175">
        <v>0</v>
      </c>
      <c r="M175">
        <v>25</v>
      </c>
      <c r="N175">
        <v>28</v>
      </c>
      <c r="O175">
        <v>245</v>
      </c>
      <c r="P175">
        <v>1142</v>
      </c>
      <c r="Q175">
        <v>2380</v>
      </c>
    </row>
    <row r="176" spans="1:17" x14ac:dyDescent="0.3">
      <c r="A176">
        <v>2022484408</v>
      </c>
      <c r="B176" s="1">
        <v>42405</v>
      </c>
      <c r="C176" s="1">
        <v>42405</v>
      </c>
      <c r="D176" t="s">
        <v>58</v>
      </c>
      <c r="E176">
        <v>10379</v>
      </c>
      <c r="F176">
        <v>7.2899999619999996</v>
      </c>
      <c r="G176">
        <v>7.2899999619999996</v>
      </c>
      <c r="H176">
        <v>0</v>
      </c>
      <c r="I176">
        <v>2.6099998950000001</v>
      </c>
      <c r="J176">
        <v>0.34000000400000002</v>
      </c>
      <c r="K176">
        <v>4.329999924</v>
      </c>
      <c r="L176">
        <v>0</v>
      </c>
      <c r="M176">
        <v>36</v>
      </c>
      <c r="N176">
        <v>8</v>
      </c>
      <c r="O176">
        <v>277</v>
      </c>
      <c r="P176">
        <v>1119</v>
      </c>
      <c r="Q176">
        <v>2473</v>
      </c>
    </row>
    <row r="177" spans="1:17" x14ac:dyDescent="0.3">
      <c r="A177">
        <v>2022484408</v>
      </c>
      <c r="B177" s="1">
        <v>42434</v>
      </c>
      <c r="C177" s="1">
        <v>42434</v>
      </c>
      <c r="D177" t="s">
        <v>59</v>
      </c>
      <c r="E177">
        <v>12183</v>
      </c>
      <c r="F177">
        <v>8.7399997710000008</v>
      </c>
      <c r="G177">
        <v>8.7399997710000008</v>
      </c>
      <c r="H177">
        <v>0</v>
      </c>
      <c r="I177">
        <v>3.9900000100000002</v>
      </c>
      <c r="J177">
        <v>0.46000000800000002</v>
      </c>
      <c r="K177">
        <v>4.2800002099999999</v>
      </c>
      <c r="L177">
        <v>0</v>
      </c>
      <c r="M177">
        <v>72</v>
      </c>
      <c r="N177">
        <v>14</v>
      </c>
      <c r="O177">
        <v>250</v>
      </c>
      <c r="P177">
        <v>1104</v>
      </c>
      <c r="Q177">
        <v>2752</v>
      </c>
    </row>
    <row r="178" spans="1:17" x14ac:dyDescent="0.3">
      <c r="A178">
        <v>2022484408</v>
      </c>
      <c r="B178" s="1">
        <v>42465</v>
      </c>
      <c r="C178" s="1">
        <v>42465</v>
      </c>
      <c r="D178" t="s">
        <v>57</v>
      </c>
      <c r="E178">
        <v>11768</v>
      </c>
      <c r="F178">
        <v>8.2899999619999996</v>
      </c>
      <c r="G178">
        <v>8.2899999619999996</v>
      </c>
      <c r="H178">
        <v>0</v>
      </c>
      <c r="I178">
        <v>2.5099999899999998</v>
      </c>
      <c r="J178">
        <v>0.93000000699999996</v>
      </c>
      <c r="K178">
        <v>4.8499999049999998</v>
      </c>
      <c r="L178">
        <v>0</v>
      </c>
      <c r="M178">
        <v>36</v>
      </c>
      <c r="N178">
        <v>27</v>
      </c>
      <c r="O178">
        <v>272</v>
      </c>
      <c r="P178">
        <v>1105</v>
      </c>
      <c r="Q178">
        <v>2649</v>
      </c>
    </row>
    <row r="179" spans="1:17" x14ac:dyDescent="0.3">
      <c r="A179">
        <v>2022484408</v>
      </c>
      <c r="B179" s="1">
        <v>42495</v>
      </c>
      <c r="C179" s="1">
        <v>42495</v>
      </c>
      <c r="D179" t="s">
        <v>60</v>
      </c>
      <c r="E179">
        <v>11895</v>
      </c>
      <c r="F179">
        <v>8.3500003809999992</v>
      </c>
      <c r="G179">
        <v>8.3500003809999992</v>
      </c>
      <c r="H179">
        <v>0</v>
      </c>
      <c r="I179">
        <v>2.789999962</v>
      </c>
      <c r="J179">
        <v>0.86000001400000003</v>
      </c>
      <c r="K179">
        <v>4.6999998090000004</v>
      </c>
      <c r="L179">
        <v>0</v>
      </c>
      <c r="M179">
        <v>55</v>
      </c>
      <c r="N179">
        <v>20</v>
      </c>
      <c r="O179">
        <v>253</v>
      </c>
      <c r="P179">
        <v>1112</v>
      </c>
      <c r="Q179">
        <v>2609</v>
      </c>
    </row>
    <row r="180" spans="1:17" x14ac:dyDescent="0.3">
      <c r="A180">
        <v>2022484408</v>
      </c>
      <c r="B180" s="1">
        <v>42526</v>
      </c>
      <c r="C180" s="1">
        <v>42526</v>
      </c>
      <c r="D180" t="s">
        <v>16</v>
      </c>
      <c r="E180">
        <v>10227</v>
      </c>
      <c r="F180">
        <v>7.1799998279999997</v>
      </c>
      <c r="G180">
        <v>7.1799998279999997</v>
      </c>
      <c r="H180">
        <v>0</v>
      </c>
      <c r="I180">
        <v>1.8700000050000001</v>
      </c>
      <c r="J180">
        <v>0.670000017</v>
      </c>
      <c r="K180">
        <v>4.6399998660000001</v>
      </c>
      <c r="L180">
        <v>0</v>
      </c>
      <c r="M180">
        <v>24</v>
      </c>
      <c r="N180">
        <v>17</v>
      </c>
      <c r="O180">
        <v>295</v>
      </c>
      <c r="P180">
        <v>1104</v>
      </c>
      <c r="Q180">
        <v>2498</v>
      </c>
    </row>
    <row r="181" spans="1:17" x14ac:dyDescent="0.3">
      <c r="A181">
        <v>2022484408</v>
      </c>
      <c r="B181" s="1">
        <v>42556</v>
      </c>
      <c r="C181" s="1">
        <v>42556</v>
      </c>
      <c r="D181" t="s">
        <v>57</v>
      </c>
      <c r="E181">
        <v>6708</v>
      </c>
      <c r="F181">
        <v>4.7100000380000004</v>
      </c>
      <c r="G181">
        <v>4.7100000380000004</v>
      </c>
      <c r="H181">
        <v>0</v>
      </c>
      <c r="I181">
        <v>1.6100000139999999</v>
      </c>
      <c r="J181">
        <v>7.9999998000000003E-2</v>
      </c>
      <c r="K181">
        <v>3.0199999809999998</v>
      </c>
      <c r="L181">
        <v>0</v>
      </c>
      <c r="M181">
        <v>20</v>
      </c>
      <c r="N181">
        <v>2</v>
      </c>
      <c r="O181">
        <v>149</v>
      </c>
      <c r="P181">
        <v>1269</v>
      </c>
      <c r="Q181">
        <v>1995</v>
      </c>
    </row>
    <row r="182" spans="1:17" x14ac:dyDescent="0.3">
      <c r="A182">
        <v>2022484408</v>
      </c>
      <c r="B182" s="1">
        <v>42587</v>
      </c>
      <c r="C182" s="1">
        <v>42587</v>
      </c>
      <c r="D182" t="s">
        <v>58</v>
      </c>
      <c r="E182">
        <v>3292</v>
      </c>
      <c r="F182">
        <v>2.3099999430000002</v>
      </c>
      <c r="G182">
        <v>2.3099999430000002</v>
      </c>
      <c r="H182">
        <v>0</v>
      </c>
      <c r="I182">
        <v>0</v>
      </c>
      <c r="J182">
        <v>0</v>
      </c>
      <c r="K182">
        <v>2.3099999430000002</v>
      </c>
      <c r="L182">
        <v>0</v>
      </c>
      <c r="M182">
        <v>0</v>
      </c>
      <c r="N182">
        <v>0</v>
      </c>
      <c r="O182">
        <v>135</v>
      </c>
      <c r="P182">
        <v>1305</v>
      </c>
      <c r="Q182">
        <v>1848</v>
      </c>
    </row>
    <row r="183" spans="1:17" x14ac:dyDescent="0.3">
      <c r="A183">
        <v>2022484408</v>
      </c>
      <c r="B183" s="1">
        <v>42618</v>
      </c>
      <c r="C183" s="1">
        <v>42618</v>
      </c>
      <c r="D183" t="s">
        <v>61</v>
      </c>
      <c r="E183">
        <v>13379</v>
      </c>
      <c r="F183">
        <v>9.3900003430000005</v>
      </c>
      <c r="G183">
        <v>9.3900003430000005</v>
      </c>
      <c r="H183">
        <v>0</v>
      </c>
      <c r="I183">
        <v>2.119999886</v>
      </c>
      <c r="J183">
        <v>1.6299999949999999</v>
      </c>
      <c r="K183">
        <v>5.6399998660000001</v>
      </c>
      <c r="L183">
        <v>0</v>
      </c>
      <c r="M183">
        <v>35</v>
      </c>
      <c r="N183">
        <v>47</v>
      </c>
      <c r="O183">
        <v>297</v>
      </c>
      <c r="P183">
        <v>1061</v>
      </c>
      <c r="Q183">
        <v>2709</v>
      </c>
    </row>
    <row r="184" spans="1:17" x14ac:dyDescent="0.3">
      <c r="A184">
        <v>2022484408</v>
      </c>
      <c r="B184" s="1">
        <v>42648</v>
      </c>
      <c r="C184" s="1">
        <v>42648</v>
      </c>
      <c r="D184" t="s">
        <v>62</v>
      </c>
      <c r="E184">
        <v>12798</v>
      </c>
      <c r="F184">
        <v>8.9799995419999998</v>
      </c>
      <c r="G184">
        <v>8.9799995419999998</v>
      </c>
      <c r="H184">
        <v>0</v>
      </c>
      <c r="I184">
        <v>2.2200000289999999</v>
      </c>
      <c r="J184">
        <v>1.210000038</v>
      </c>
      <c r="K184">
        <v>5.5599999430000002</v>
      </c>
      <c r="L184">
        <v>0</v>
      </c>
      <c r="M184">
        <v>57</v>
      </c>
      <c r="N184">
        <v>28</v>
      </c>
      <c r="O184">
        <v>271</v>
      </c>
      <c r="P184">
        <v>1084</v>
      </c>
      <c r="Q184">
        <v>2797</v>
      </c>
    </row>
    <row r="185" spans="1:17" x14ac:dyDescent="0.3">
      <c r="A185">
        <v>2022484408</v>
      </c>
      <c r="B185" s="1">
        <v>42679</v>
      </c>
      <c r="C185" s="1">
        <v>42679</v>
      </c>
      <c r="D185" t="s">
        <v>59</v>
      </c>
      <c r="E185">
        <v>13272</v>
      </c>
      <c r="F185">
        <v>9.3199996949999999</v>
      </c>
      <c r="G185">
        <v>9.3199996949999999</v>
      </c>
      <c r="H185">
        <v>0</v>
      </c>
      <c r="I185">
        <v>4.1799998279999997</v>
      </c>
      <c r="J185">
        <v>1.1499999759999999</v>
      </c>
      <c r="K185">
        <v>3.9900000100000002</v>
      </c>
      <c r="L185">
        <v>0</v>
      </c>
      <c r="M185">
        <v>58</v>
      </c>
      <c r="N185">
        <v>25</v>
      </c>
      <c r="O185">
        <v>224</v>
      </c>
      <c r="P185">
        <v>1133</v>
      </c>
      <c r="Q185">
        <v>2544</v>
      </c>
    </row>
    <row r="186" spans="1:17" x14ac:dyDescent="0.3">
      <c r="A186">
        <v>2022484408</v>
      </c>
      <c r="B186" s="1">
        <v>42709</v>
      </c>
      <c r="C186" s="1">
        <v>42709</v>
      </c>
      <c r="D186" t="s">
        <v>61</v>
      </c>
      <c r="E186">
        <v>9117</v>
      </c>
      <c r="F186">
        <v>6.4099998469999999</v>
      </c>
      <c r="G186">
        <v>6.4099998469999999</v>
      </c>
      <c r="H186">
        <v>0</v>
      </c>
      <c r="I186">
        <v>1.2799999710000001</v>
      </c>
      <c r="J186">
        <v>0.670000017</v>
      </c>
      <c r="K186">
        <v>4.4400000569999998</v>
      </c>
      <c r="L186">
        <v>0</v>
      </c>
      <c r="M186">
        <v>16</v>
      </c>
      <c r="N186">
        <v>16</v>
      </c>
      <c r="O186">
        <v>236</v>
      </c>
      <c r="P186">
        <v>728</v>
      </c>
      <c r="Q186">
        <v>1853</v>
      </c>
    </row>
    <row r="187" spans="1:17" x14ac:dyDescent="0.3">
      <c r="A187">
        <v>2026352035</v>
      </c>
      <c r="B187" s="1">
        <v>42708</v>
      </c>
      <c r="C187" s="1">
        <v>42708</v>
      </c>
      <c r="D187" t="s">
        <v>16</v>
      </c>
      <c r="E187">
        <v>4414</v>
      </c>
      <c r="F187">
        <v>2.7400000100000002</v>
      </c>
      <c r="G187">
        <v>2.7400000100000002</v>
      </c>
      <c r="H187">
        <v>0</v>
      </c>
      <c r="I187">
        <v>0.189999998</v>
      </c>
      <c r="J187">
        <v>0.34999999399999998</v>
      </c>
      <c r="K187">
        <v>2.2000000480000002</v>
      </c>
      <c r="L187">
        <v>0</v>
      </c>
      <c r="M187">
        <v>3</v>
      </c>
      <c r="N187">
        <v>8</v>
      </c>
      <c r="O187">
        <v>181</v>
      </c>
      <c r="P187">
        <v>706</v>
      </c>
      <c r="Q187">
        <v>1459</v>
      </c>
    </row>
    <row r="188" spans="1:17" x14ac:dyDescent="0.3">
      <c r="A188">
        <v>2026352035</v>
      </c>
      <c r="B188" t="s">
        <v>17</v>
      </c>
      <c r="C188" t="s">
        <v>18</v>
      </c>
      <c r="D188" t="s">
        <v>18</v>
      </c>
      <c r="E188">
        <v>4993</v>
      </c>
      <c r="F188">
        <v>3.0999999049999998</v>
      </c>
      <c r="G188">
        <v>3.0999999049999998</v>
      </c>
      <c r="H188">
        <v>0</v>
      </c>
      <c r="I188">
        <v>0</v>
      </c>
      <c r="J188">
        <v>0</v>
      </c>
      <c r="K188">
        <v>3.0999999049999998</v>
      </c>
      <c r="L188">
        <v>0</v>
      </c>
      <c r="M188">
        <v>0</v>
      </c>
      <c r="N188">
        <v>0</v>
      </c>
      <c r="O188">
        <v>238</v>
      </c>
      <c r="P188">
        <v>663</v>
      </c>
      <c r="Q188">
        <v>1521</v>
      </c>
    </row>
    <row r="189" spans="1:17" x14ac:dyDescent="0.3">
      <c r="A189">
        <v>2026352035</v>
      </c>
      <c r="B189" t="s">
        <v>19</v>
      </c>
      <c r="C189" t="s">
        <v>20</v>
      </c>
      <c r="D189" t="s">
        <v>20</v>
      </c>
      <c r="E189">
        <v>3335</v>
      </c>
      <c r="F189">
        <v>2.0699999330000001</v>
      </c>
      <c r="G189">
        <v>2.0699999330000001</v>
      </c>
      <c r="H189">
        <v>0</v>
      </c>
      <c r="I189">
        <v>0</v>
      </c>
      <c r="J189">
        <v>0</v>
      </c>
      <c r="K189">
        <v>2.0499999519999998</v>
      </c>
      <c r="L189">
        <v>0</v>
      </c>
      <c r="M189">
        <v>0</v>
      </c>
      <c r="N189">
        <v>0</v>
      </c>
      <c r="O189">
        <v>197</v>
      </c>
      <c r="P189">
        <v>653</v>
      </c>
      <c r="Q189">
        <v>1431</v>
      </c>
    </row>
    <row r="190" spans="1:17" x14ac:dyDescent="0.3">
      <c r="A190">
        <v>2026352035</v>
      </c>
      <c r="B190" t="s">
        <v>21</v>
      </c>
      <c r="C190" t="s">
        <v>22</v>
      </c>
      <c r="D190" t="s">
        <v>22</v>
      </c>
      <c r="E190">
        <v>3821</v>
      </c>
      <c r="F190">
        <v>2.369999886</v>
      </c>
      <c r="G190">
        <v>2.369999886</v>
      </c>
      <c r="H190">
        <v>0</v>
      </c>
      <c r="I190">
        <v>0</v>
      </c>
      <c r="J190">
        <v>0</v>
      </c>
      <c r="K190">
        <v>2.369999886</v>
      </c>
      <c r="L190">
        <v>0</v>
      </c>
      <c r="M190">
        <v>0</v>
      </c>
      <c r="N190">
        <v>0</v>
      </c>
      <c r="O190">
        <v>188</v>
      </c>
      <c r="P190">
        <v>687</v>
      </c>
      <c r="Q190">
        <v>1444</v>
      </c>
    </row>
    <row r="191" spans="1:17" x14ac:dyDescent="0.3">
      <c r="A191">
        <v>2026352035</v>
      </c>
      <c r="B191" t="s">
        <v>24</v>
      </c>
      <c r="C191" t="s">
        <v>25</v>
      </c>
      <c r="D191" t="s">
        <v>25</v>
      </c>
      <c r="E191">
        <v>2547</v>
      </c>
      <c r="F191">
        <v>1.5800000430000001</v>
      </c>
      <c r="G191">
        <v>1.5800000430000001</v>
      </c>
      <c r="H191">
        <v>0</v>
      </c>
      <c r="I191">
        <v>0</v>
      </c>
      <c r="J191">
        <v>0</v>
      </c>
      <c r="K191">
        <v>1.5800000430000001</v>
      </c>
      <c r="L191">
        <v>0</v>
      </c>
      <c r="M191">
        <v>0</v>
      </c>
      <c r="N191">
        <v>0</v>
      </c>
      <c r="O191">
        <v>150</v>
      </c>
      <c r="P191">
        <v>728</v>
      </c>
      <c r="Q191">
        <v>1373</v>
      </c>
    </row>
    <row r="192" spans="1:17" x14ac:dyDescent="0.3">
      <c r="A192">
        <v>2026352035</v>
      </c>
      <c r="B192" t="s">
        <v>26</v>
      </c>
      <c r="C192" t="s">
        <v>27</v>
      </c>
      <c r="D192" t="s">
        <v>27</v>
      </c>
      <c r="E192">
        <v>838</v>
      </c>
      <c r="F192">
        <v>0.519999981</v>
      </c>
      <c r="G192">
        <v>0.519999981</v>
      </c>
      <c r="H192">
        <v>0</v>
      </c>
      <c r="I192">
        <v>0</v>
      </c>
      <c r="J192">
        <v>0</v>
      </c>
      <c r="K192">
        <v>0.519999981</v>
      </c>
      <c r="L192">
        <v>0</v>
      </c>
      <c r="M192">
        <v>0</v>
      </c>
      <c r="N192">
        <v>0</v>
      </c>
      <c r="O192">
        <v>60</v>
      </c>
      <c r="P192">
        <v>1053</v>
      </c>
      <c r="Q192">
        <v>1214</v>
      </c>
    </row>
    <row r="193" spans="1:17" x14ac:dyDescent="0.3">
      <c r="A193">
        <v>2026352035</v>
      </c>
      <c r="B193" t="s">
        <v>29</v>
      </c>
      <c r="C193" t="s">
        <v>30</v>
      </c>
      <c r="D193" t="s">
        <v>30</v>
      </c>
      <c r="E193">
        <v>3325</v>
      </c>
      <c r="F193">
        <v>2.0599999430000002</v>
      </c>
      <c r="G193">
        <v>2.0599999430000002</v>
      </c>
      <c r="H193">
        <v>0</v>
      </c>
      <c r="I193">
        <v>0</v>
      </c>
      <c r="J193">
        <v>0</v>
      </c>
      <c r="K193">
        <v>2.0599999430000002</v>
      </c>
      <c r="L193">
        <v>0</v>
      </c>
      <c r="M193">
        <v>0</v>
      </c>
      <c r="N193">
        <v>0</v>
      </c>
      <c r="O193">
        <v>182</v>
      </c>
      <c r="P193">
        <v>1062</v>
      </c>
      <c r="Q193">
        <v>1419</v>
      </c>
    </row>
    <row r="194" spans="1:17" x14ac:dyDescent="0.3">
      <c r="A194">
        <v>2026352035</v>
      </c>
      <c r="B194" t="s">
        <v>33</v>
      </c>
      <c r="C194" t="s">
        <v>34</v>
      </c>
      <c r="D194" t="s">
        <v>34</v>
      </c>
      <c r="E194">
        <v>2424</v>
      </c>
      <c r="F194">
        <v>1.5</v>
      </c>
      <c r="G194">
        <v>1.5</v>
      </c>
      <c r="H194">
        <v>0</v>
      </c>
      <c r="I194">
        <v>0</v>
      </c>
      <c r="J194">
        <v>0</v>
      </c>
      <c r="K194">
        <v>1.5</v>
      </c>
      <c r="L194">
        <v>0</v>
      </c>
      <c r="M194">
        <v>0</v>
      </c>
      <c r="N194">
        <v>0</v>
      </c>
      <c r="O194">
        <v>141</v>
      </c>
      <c r="P194">
        <v>785</v>
      </c>
      <c r="Q194">
        <v>1356</v>
      </c>
    </row>
    <row r="195" spans="1:17" x14ac:dyDescent="0.3">
      <c r="A195">
        <v>2026352035</v>
      </c>
      <c r="B195" t="s">
        <v>35</v>
      </c>
      <c r="C195" t="s">
        <v>36</v>
      </c>
      <c r="D195" t="s">
        <v>36</v>
      </c>
      <c r="E195">
        <v>7222</v>
      </c>
      <c r="F195">
        <v>4.4800000190000002</v>
      </c>
      <c r="G195">
        <v>4.4800000190000002</v>
      </c>
      <c r="H195">
        <v>0</v>
      </c>
      <c r="I195">
        <v>0</v>
      </c>
      <c r="J195">
        <v>0</v>
      </c>
      <c r="K195">
        <v>4.4800000190000002</v>
      </c>
      <c r="L195">
        <v>0</v>
      </c>
      <c r="M195">
        <v>0</v>
      </c>
      <c r="N195">
        <v>0</v>
      </c>
      <c r="O195">
        <v>327</v>
      </c>
      <c r="P195">
        <v>623</v>
      </c>
      <c r="Q195">
        <v>1667</v>
      </c>
    </row>
    <row r="196" spans="1:17" x14ac:dyDescent="0.3">
      <c r="A196">
        <v>2026352035</v>
      </c>
      <c r="B196" t="s">
        <v>37</v>
      </c>
      <c r="C196" t="s">
        <v>38</v>
      </c>
      <c r="D196" t="s">
        <v>38</v>
      </c>
      <c r="E196">
        <v>2467</v>
      </c>
      <c r="F196">
        <v>1.5299999710000001</v>
      </c>
      <c r="G196">
        <v>1.5299999710000001</v>
      </c>
      <c r="H196">
        <v>0</v>
      </c>
      <c r="I196">
        <v>0</v>
      </c>
      <c r="J196">
        <v>0</v>
      </c>
      <c r="K196">
        <v>1.5299999710000001</v>
      </c>
      <c r="L196">
        <v>0</v>
      </c>
      <c r="M196">
        <v>0</v>
      </c>
      <c r="N196">
        <v>0</v>
      </c>
      <c r="O196">
        <v>153</v>
      </c>
      <c r="P196">
        <v>749</v>
      </c>
      <c r="Q196">
        <v>1370</v>
      </c>
    </row>
    <row r="197" spans="1:17" x14ac:dyDescent="0.3">
      <c r="A197">
        <v>2026352035</v>
      </c>
      <c r="B197" t="s">
        <v>39</v>
      </c>
      <c r="C197" t="s">
        <v>40</v>
      </c>
      <c r="D197" t="s">
        <v>40</v>
      </c>
      <c r="E197">
        <v>2915</v>
      </c>
      <c r="F197">
        <v>1.809999943</v>
      </c>
      <c r="G197">
        <v>1.809999943</v>
      </c>
      <c r="H197">
        <v>0</v>
      </c>
      <c r="I197">
        <v>0</v>
      </c>
      <c r="J197">
        <v>0</v>
      </c>
      <c r="K197">
        <v>1.809999943</v>
      </c>
      <c r="L197">
        <v>0</v>
      </c>
      <c r="M197">
        <v>0</v>
      </c>
      <c r="N197">
        <v>0</v>
      </c>
      <c r="O197">
        <v>162</v>
      </c>
      <c r="P197">
        <v>712</v>
      </c>
      <c r="Q197">
        <v>1399</v>
      </c>
    </row>
    <row r="198" spans="1:17" x14ac:dyDescent="0.3">
      <c r="A198">
        <v>2026352035</v>
      </c>
      <c r="B198" t="s">
        <v>41</v>
      </c>
      <c r="C198" t="s">
        <v>42</v>
      </c>
      <c r="D198" t="s">
        <v>42</v>
      </c>
      <c r="E198">
        <v>12357</v>
      </c>
      <c r="F198">
        <v>7.7100000380000004</v>
      </c>
      <c r="G198">
        <v>7.7100000380000004</v>
      </c>
      <c r="H198">
        <v>0</v>
      </c>
      <c r="I198">
        <v>0</v>
      </c>
      <c r="J198">
        <v>0</v>
      </c>
      <c r="K198">
        <v>7.7100000380000004</v>
      </c>
      <c r="L198">
        <v>0</v>
      </c>
      <c r="M198">
        <v>0</v>
      </c>
      <c r="N198">
        <v>0</v>
      </c>
      <c r="O198">
        <v>432</v>
      </c>
      <c r="P198">
        <v>458</v>
      </c>
      <c r="Q198">
        <v>1916</v>
      </c>
    </row>
    <row r="199" spans="1:17" x14ac:dyDescent="0.3">
      <c r="A199">
        <v>2026352035</v>
      </c>
      <c r="B199" t="s">
        <v>43</v>
      </c>
      <c r="C199" t="s">
        <v>44</v>
      </c>
      <c r="D199" t="s">
        <v>44</v>
      </c>
      <c r="E199">
        <v>3490</v>
      </c>
      <c r="F199">
        <v>2.1600000860000002</v>
      </c>
      <c r="G199">
        <v>2.1600000860000002</v>
      </c>
      <c r="H199">
        <v>0</v>
      </c>
      <c r="I199">
        <v>0</v>
      </c>
      <c r="J199">
        <v>0</v>
      </c>
      <c r="K199">
        <v>2.1600000860000002</v>
      </c>
      <c r="L199">
        <v>0</v>
      </c>
      <c r="M199">
        <v>0</v>
      </c>
      <c r="N199">
        <v>0</v>
      </c>
      <c r="O199">
        <v>164</v>
      </c>
      <c r="P199">
        <v>704</v>
      </c>
      <c r="Q199">
        <v>1401</v>
      </c>
    </row>
    <row r="200" spans="1:17" x14ac:dyDescent="0.3">
      <c r="A200">
        <v>2026352035</v>
      </c>
      <c r="B200" t="s">
        <v>45</v>
      </c>
      <c r="C200" t="s">
        <v>46</v>
      </c>
      <c r="D200" t="s">
        <v>46</v>
      </c>
      <c r="E200">
        <v>6017</v>
      </c>
      <c r="F200">
        <v>3.7300000190000002</v>
      </c>
      <c r="G200">
        <v>3.7300000190000002</v>
      </c>
      <c r="H200">
        <v>0</v>
      </c>
      <c r="I200">
        <v>0</v>
      </c>
      <c r="J200">
        <v>0</v>
      </c>
      <c r="K200">
        <v>3.7300000190000002</v>
      </c>
      <c r="L200">
        <v>0</v>
      </c>
      <c r="M200">
        <v>0</v>
      </c>
      <c r="N200">
        <v>0</v>
      </c>
      <c r="O200">
        <v>260</v>
      </c>
      <c r="P200">
        <v>821</v>
      </c>
      <c r="Q200">
        <v>1576</v>
      </c>
    </row>
    <row r="201" spans="1:17" x14ac:dyDescent="0.3">
      <c r="A201">
        <v>2026352035</v>
      </c>
      <c r="B201" t="s">
        <v>47</v>
      </c>
      <c r="C201" t="s">
        <v>48</v>
      </c>
      <c r="D201" t="s">
        <v>48</v>
      </c>
      <c r="E201">
        <v>5933</v>
      </c>
      <c r="F201">
        <v>3.6800000669999999</v>
      </c>
      <c r="G201">
        <v>3.6800000669999999</v>
      </c>
      <c r="H201">
        <v>0</v>
      </c>
      <c r="I201">
        <v>0</v>
      </c>
      <c r="J201">
        <v>0</v>
      </c>
      <c r="K201">
        <v>3.6800000669999999</v>
      </c>
      <c r="L201">
        <v>0</v>
      </c>
      <c r="M201">
        <v>0</v>
      </c>
      <c r="N201">
        <v>0</v>
      </c>
      <c r="O201">
        <v>288</v>
      </c>
      <c r="P201">
        <v>1018</v>
      </c>
      <c r="Q201">
        <v>1595</v>
      </c>
    </row>
    <row r="202" spans="1:17" x14ac:dyDescent="0.3">
      <c r="A202">
        <v>2026352035</v>
      </c>
      <c r="B202" t="s">
        <v>49</v>
      </c>
      <c r="C202" t="s">
        <v>50</v>
      </c>
      <c r="D202" t="s">
        <v>50</v>
      </c>
      <c r="E202">
        <v>6088</v>
      </c>
      <c r="F202">
        <v>3.7699999809999998</v>
      </c>
      <c r="G202">
        <v>3.7699999809999998</v>
      </c>
      <c r="H202">
        <v>0</v>
      </c>
      <c r="I202">
        <v>0</v>
      </c>
      <c r="J202">
        <v>0</v>
      </c>
      <c r="K202">
        <v>3.7699999809999998</v>
      </c>
      <c r="L202">
        <v>0</v>
      </c>
      <c r="M202">
        <v>0</v>
      </c>
      <c r="N202">
        <v>0</v>
      </c>
      <c r="O202">
        <v>286</v>
      </c>
      <c r="P202">
        <v>586</v>
      </c>
      <c r="Q202">
        <v>1593</v>
      </c>
    </row>
    <row r="203" spans="1:17" x14ac:dyDescent="0.3">
      <c r="A203">
        <v>2026352035</v>
      </c>
      <c r="B203" t="s">
        <v>51</v>
      </c>
      <c r="C203" t="s">
        <v>52</v>
      </c>
      <c r="D203" t="s">
        <v>52</v>
      </c>
      <c r="E203">
        <v>6375</v>
      </c>
      <c r="F203">
        <v>3.9500000480000002</v>
      </c>
      <c r="G203">
        <v>3.9500000480000002</v>
      </c>
      <c r="H203">
        <v>0</v>
      </c>
      <c r="I203">
        <v>0</v>
      </c>
      <c r="J203">
        <v>0</v>
      </c>
      <c r="K203">
        <v>3.9500000480000002</v>
      </c>
      <c r="L203">
        <v>0</v>
      </c>
      <c r="M203">
        <v>0</v>
      </c>
      <c r="N203">
        <v>0</v>
      </c>
      <c r="O203">
        <v>331</v>
      </c>
      <c r="P203">
        <v>626</v>
      </c>
      <c r="Q203">
        <v>1649</v>
      </c>
    </row>
    <row r="204" spans="1:17" x14ac:dyDescent="0.3">
      <c r="A204">
        <v>2026352035</v>
      </c>
      <c r="B204" t="s">
        <v>53</v>
      </c>
      <c r="C204" t="s">
        <v>54</v>
      </c>
      <c r="D204" t="s">
        <v>54</v>
      </c>
      <c r="E204">
        <v>7604</v>
      </c>
      <c r="F204">
        <v>4.7100000380000004</v>
      </c>
      <c r="G204">
        <v>4.7100000380000004</v>
      </c>
      <c r="H204">
        <v>0</v>
      </c>
      <c r="I204">
        <v>0</v>
      </c>
      <c r="J204">
        <v>0</v>
      </c>
      <c r="K204">
        <v>4.7100000380000004</v>
      </c>
      <c r="L204">
        <v>0</v>
      </c>
      <c r="M204">
        <v>0</v>
      </c>
      <c r="N204">
        <v>0</v>
      </c>
      <c r="O204">
        <v>352</v>
      </c>
      <c r="P204">
        <v>492</v>
      </c>
      <c r="Q204">
        <v>1692</v>
      </c>
    </row>
    <row r="205" spans="1:17" x14ac:dyDescent="0.3">
      <c r="A205">
        <v>2026352035</v>
      </c>
      <c r="B205" t="s">
        <v>55</v>
      </c>
      <c r="C205" t="s">
        <v>56</v>
      </c>
      <c r="D205" t="s">
        <v>56</v>
      </c>
      <c r="E205">
        <v>4729</v>
      </c>
      <c r="F205">
        <v>2.9300000669999999</v>
      </c>
      <c r="G205">
        <v>2.9300000669999999</v>
      </c>
      <c r="H205">
        <v>0</v>
      </c>
      <c r="I205">
        <v>0</v>
      </c>
      <c r="J205">
        <v>0</v>
      </c>
      <c r="K205">
        <v>2.9300000669999999</v>
      </c>
      <c r="L205">
        <v>0</v>
      </c>
      <c r="M205">
        <v>0</v>
      </c>
      <c r="N205">
        <v>0</v>
      </c>
      <c r="O205">
        <v>233</v>
      </c>
      <c r="P205">
        <v>594</v>
      </c>
      <c r="Q205">
        <v>1506</v>
      </c>
    </row>
    <row r="206" spans="1:17" x14ac:dyDescent="0.3">
      <c r="A206">
        <v>2026352035</v>
      </c>
      <c r="B206" s="1">
        <v>42374</v>
      </c>
      <c r="C206" s="1">
        <v>42374</v>
      </c>
      <c r="D206" t="s">
        <v>57</v>
      </c>
      <c r="E206">
        <v>3609</v>
      </c>
      <c r="F206">
        <v>2.2799999710000001</v>
      </c>
      <c r="G206">
        <v>2.2799999710000001</v>
      </c>
      <c r="H206">
        <v>0</v>
      </c>
      <c r="I206">
        <v>0</v>
      </c>
      <c r="J206">
        <v>0</v>
      </c>
      <c r="K206">
        <v>2.2799999710000001</v>
      </c>
      <c r="L206">
        <v>0</v>
      </c>
      <c r="M206">
        <v>0</v>
      </c>
      <c r="N206">
        <v>0</v>
      </c>
      <c r="O206">
        <v>191</v>
      </c>
      <c r="P206">
        <v>716</v>
      </c>
      <c r="Q206">
        <v>1447</v>
      </c>
    </row>
    <row r="207" spans="1:17" x14ac:dyDescent="0.3">
      <c r="A207">
        <v>2026352035</v>
      </c>
      <c r="B207" s="1">
        <v>42405</v>
      </c>
      <c r="C207" s="1">
        <v>42405</v>
      </c>
      <c r="D207" t="s">
        <v>58</v>
      </c>
      <c r="E207">
        <v>7018</v>
      </c>
      <c r="F207">
        <v>4.3499999049999998</v>
      </c>
      <c r="G207">
        <v>4.3499999049999998</v>
      </c>
      <c r="H207">
        <v>0</v>
      </c>
      <c r="I207">
        <v>0</v>
      </c>
      <c r="J207">
        <v>0</v>
      </c>
      <c r="K207">
        <v>4.3499999049999998</v>
      </c>
      <c r="L207">
        <v>0</v>
      </c>
      <c r="M207">
        <v>0</v>
      </c>
      <c r="N207">
        <v>0</v>
      </c>
      <c r="O207">
        <v>355</v>
      </c>
      <c r="P207">
        <v>716</v>
      </c>
      <c r="Q207">
        <v>1690</v>
      </c>
    </row>
    <row r="208" spans="1:17" x14ac:dyDescent="0.3">
      <c r="A208">
        <v>2026352035</v>
      </c>
      <c r="B208" s="1">
        <v>42434</v>
      </c>
      <c r="C208" s="1">
        <v>42434</v>
      </c>
      <c r="D208" t="s">
        <v>59</v>
      </c>
      <c r="E208">
        <v>5992</v>
      </c>
      <c r="F208">
        <v>3.7200000289999999</v>
      </c>
      <c r="G208">
        <v>3.7200000289999999</v>
      </c>
      <c r="H208">
        <v>0</v>
      </c>
      <c r="I208">
        <v>0</v>
      </c>
      <c r="J208">
        <v>0</v>
      </c>
      <c r="K208">
        <v>3.7200000289999999</v>
      </c>
      <c r="L208">
        <v>0</v>
      </c>
      <c r="M208">
        <v>0</v>
      </c>
      <c r="N208">
        <v>0</v>
      </c>
      <c r="O208">
        <v>304</v>
      </c>
      <c r="P208">
        <v>981</v>
      </c>
      <c r="Q208">
        <v>1604</v>
      </c>
    </row>
    <row r="209" spans="1:17" x14ac:dyDescent="0.3">
      <c r="A209">
        <v>2026352035</v>
      </c>
      <c r="B209" s="1">
        <v>42465</v>
      </c>
      <c r="C209" s="1">
        <v>42465</v>
      </c>
      <c r="D209" t="s">
        <v>57</v>
      </c>
      <c r="E209">
        <v>6564</v>
      </c>
      <c r="F209">
        <v>4.0700001720000003</v>
      </c>
      <c r="G209">
        <v>4.0700001720000003</v>
      </c>
      <c r="H209">
        <v>0</v>
      </c>
      <c r="I209">
        <v>0</v>
      </c>
      <c r="J209">
        <v>0</v>
      </c>
      <c r="K209">
        <v>4.0700001720000003</v>
      </c>
      <c r="L209">
        <v>0</v>
      </c>
      <c r="M209">
        <v>0</v>
      </c>
      <c r="N209">
        <v>0</v>
      </c>
      <c r="O209">
        <v>345</v>
      </c>
      <c r="P209">
        <v>530</v>
      </c>
      <c r="Q209">
        <v>1658</v>
      </c>
    </row>
    <row r="210" spans="1:17" x14ac:dyDescent="0.3">
      <c r="A210">
        <v>2026352035</v>
      </c>
      <c r="B210" s="1">
        <v>42495</v>
      </c>
      <c r="C210" s="1">
        <v>42495</v>
      </c>
      <c r="D210" t="s">
        <v>60</v>
      </c>
      <c r="E210">
        <v>12167</v>
      </c>
      <c r="F210">
        <v>7.5399999619999996</v>
      </c>
      <c r="G210">
        <v>7.5399999619999996</v>
      </c>
      <c r="H210">
        <v>0</v>
      </c>
      <c r="I210">
        <v>0</v>
      </c>
      <c r="J210">
        <v>0</v>
      </c>
      <c r="K210">
        <v>7.5399999619999996</v>
      </c>
      <c r="L210">
        <v>0</v>
      </c>
      <c r="M210">
        <v>0</v>
      </c>
      <c r="N210">
        <v>0</v>
      </c>
      <c r="O210">
        <v>475</v>
      </c>
      <c r="P210">
        <v>479</v>
      </c>
      <c r="Q210">
        <v>1926</v>
      </c>
    </row>
    <row r="211" spans="1:17" x14ac:dyDescent="0.3">
      <c r="A211">
        <v>2026352035</v>
      </c>
      <c r="B211" s="1">
        <v>42526</v>
      </c>
      <c r="C211" s="1">
        <v>42526</v>
      </c>
      <c r="D211" t="s">
        <v>16</v>
      </c>
      <c r="E211">
        <v>8198</v>
      </c>
      <c r="F211">
        <v>5.079999924</v>
      </c>
      <c r="G211">
        <v>5.079999924</v>
      </c>
      <c r="H211">
        <v>0</v>
      </c>
      <c r="I211">
        <v>0</v>
      </c>
      <c r="J211">
        <v>0</v>
      </c>
      <c r="K211">
        <v>5.079999924</v>
      </c>
      <c r="L211">
        <v>0</v>
      </c>
      <c r="M211">
        <v>0</v>
      </c>
      <c r="N211">
        <v>0</v>
      </c>
      <c r="O211">
        <v>383</v>
      </c>
      <c r="P211">
        <v>511</v>
      </c>
      <c r="Q211">
        <v>1736</v>
      </c>
    </row>
    <row r="212" spans="1:17" x14ac:dyDescent="0.3">
      <c r="A212">
        <v>2026352035</v>
      </c>
      <c r="B212" s="1">
        <v>42556</v>
      </c>
      <c r="C212" s="1">
        <v>42556</v>
      </c>
      <c r="D212" t="s">
        <v>57</v>
      </c>
      <c r="E212">
        <v>4193</v>
      </c>
      <c r="F212">
        <v>2.5999999049999998</v>
      </c>
      <c r="G212">
        <v>2.5999999049999998</v>
      </c>
      <c r="H212">
        <v>0</v>
      </c>
      <c r="I212">
        <v>0</v>
      </c>
      <c r="J212">
        <v>0</v>
      </c>
      <c r="K212">
        <v>2.5999999049999998</v>
      </c>
      <c r="L212">
        <v>0</v>
      </c>
      <c r="M212">
        <v>0</v>
      </c>
      <c r="N212">
        <v>0</v>
      </c>
      <c r="O212">
        <v>229</v>
      </c>
      <c r="P212">
        <v>665</v>
      </c>
      <c r="Q212">
        <v>1491</v>
      </c>
    </row>
    <row r="213" spans="1:17" x14ac:dyDescent="0.3">
      <c r="A213">
        <v>2026352035</v>
      </c>
      <c r="B213" s="1">
        <v>42587</v>
      </c>
      <c r="C213" s="1">
        <v>42587</v>
      </c>
      <c r="D213" t="s">
        <v>58</v>
      </c>
      <c r="E213">
        <v>5528</v>
      </c>
      <c r="F213">
        <v>3.4500000480000002</v>
      </c>
      <c r="G213">
        <v>3.4500000480000002</v>
      </c>
      <c r="H213">
        <v>0</v>
      </c>
      <c r="I213">
        <v>0</v>
      </c>
      <c r="J213">
        <v>0</v>
      </c>
      <c r="K213">
        <v>3.4500000480000002</v>
      </c>
      <c r="L213">
        <v>0</v>
      </c>
      <c r="M213">
        <v>0</v>
      </c>
      <c r="N213">
        <v>0</v>
      </c>
      <c r="O213">
        <v>258</v>
      </c>
      <c r="P213">
        <v>610</v>
      </c>
      <c r="Q213">
        <v>1555</v>
      </c>
    </row>
    <row r="214" spans="1:17" x14ac:dyDescent="0.3">
      <c r="A214">
        <v>2026352035</v>
      </c>
      <c r="B214" s="1">
        <v>42618</v>
      </c>
      <c r="C214" s="1">
        <v>42618</v>
      </c>
      <c r="D214" t="s">
        <v>61</v>
      </c>
      <c r="E214">
        <v>10685</v>
      </c>
      <c r="F214">
        <v>6.6199998860000004</v>
      </c>
      <c r="G214">
        <v>6.6199998860000004</v>
      </c>
      <c r="H214">
        <v>0</v>
      </c>
      <c r="I214">
        <v>0</v>
      </c>
      <c r="J214">
        <v>0</v>
      </c>
      <c r="K214">
        <v>6.5999999049999998</v>
      </c>
      <c r="L214">
        <v>0</v>
      </c>
      <c r="M214">
        <v>0</v>
      </c>
      <c r="N214">
        <v>0</v>
      </c>
      <c r="O214">
        <v>401</v>
      </c>
      <c r="P214">
        <v>543</v>
      </c>
      <c r="Q214">
        <v>1869</v>
      </c>
    </row>
    <row r="215" spans="1:17" x14ac:dyDescent="0.3">
      <c r="A215">
        <v>2026352035</v>
      </c>
      <c r="B215" s="1">
        <v>42648</v>
      </c>
      <c r="C215" s="1">
        <v>42648</v>
      </c>
      <c r="D215" t="s">
        <v>62</v>
      </c>
      <c r="E215">
        <v>254</v>
      </c>
      <c r="F215">
        <v>0.15999999600000001</v>
      </c>
      <c r="G215">
        <v>0.15999999600000001</v>
      </c>
      <c r="H215">
        <v>0</v>
      </c>
      <c r="I215">
        <v>0</v>
      </c>
      <c r="J215">
        <v>0</v>
      </c>
      <c r="K215">
        <v>0.15999999600000001</v>
      </c>
      <c r="L215">
        <v>0</v>
      </c>
      <c r="M215">
        <v>0</v>
      </c>
      <c r="N215">
        <v>0</v>
      </c>
      <c r="O215">
        <v>17</v>
      </c>
      <c r="P215">
        <v>1002</v>
      </c>
      <c r="Q215">
        <v>1141</v>
      </c>
    </row>
    <row r="216" spans="1:17" x14ac:dyDescent="0.3">
      <c r="A216">
        <v>2026352035</v>
      </c>
      <c r="B216" s="1">
        <v>42679</v>
      </c>
      <c r="C216" s="1">
        <v>42679</v>
      </c>
      <c r="D216" t="s">
        <v>59</v>
      </c>
      <c r="E216">
        <v>8580</v>
      </c>
      <c r="F216">
        <v>5.3200001720000003</v>
      </c>
      <c r="G216">
        <v>5.3200001720000003</v>
      </c>
      <c r="H216">
        <v>0</v>
      </c>
      <c r="I216">
        <v>0</v>
      </c>
      <c r="J216">
        <v>0</v>
      </c>
      <c r="K216">
        <v>5.3200001720000003</v>
      </c>
      <c r="L216">
        <v>0</v>
      </c>
      <c r="M216">
        <v>0</v>
      </c>
      <c r="N216">
        <v>0</v>
      </c>
      <c r="O216">
        <v>330</v>
      </c>
      <c r="P216">
        <v>569</v>
      </c>
      <c r="Q216">
        <v>1698</v>
      </c>
    </row>
    <row r="217" spans="1:17" x14ac:dyDescent="0.3">
      <c r="A217">
        <v>2026352035</v>
      </c>
      <c r="B217" s="1">
        <v>42709</v>
      </c>
      <c r="C217" s="1">
        <v>42709</v>
      </c>
      <c r="D217" t="s">
        <v>61</v>
      </c>
      <c r="E217">
        <v>8891</v>
      </c>
      <c r="F217">
        <v>5.5100002290000001</v>
      </c>
      <c r="G217">
        <v>5.5100002290000001</v>
      </c>
      <c r="H217">
        <v>0</v>
      </c>
      <c r="I217">
        <v>0</v>
      </c>
      <c r="J217">
        <v>0</v>
      </c>
      <c r="K217">
        <v>5.5100002290000001</v>
      </c>
      <c r="L217">
        <v>0</v>
      </c>
      <c r="M217">
        <v>0</v>
      </c>
      <c r="N217">
        <v>0</v>
      </c>
      <c r="O217">
        <v>343</v>
      </c>
      <c r="P217">
        <v>330</v>
      </c>
      <c r="Q217">
        <v>1364</v>
      </c>
    </row>
    <row r="218" spans="1:17" x14ac:dyDescent="0.3">
      <c r="A218">
        <v>2320127002</v>
      </c>
      <c r="B218" s="1">
        <v>42708</v>
      </c>
      <c r="C218" s="1">
        <v>42708</v>
      </c>
      <c r="D218" t="s">
        <v>16</v>
      </c>
      <c r="E218">
        <v>10725</v>
      </c>
      <c r="F218">
        <v>7.4899997709999999</v>
      </c>
      <c r="G218">
        <v>7.4899997709999999</v>
      </c>
      <c r="H218">
        <v>0</v>
      </c>
      <c r="I218">
        <v>1.1699999569999999</v>
      </c>
      <c r="J218">
        <v>0.310000002</v>
      </c>
      <c r="K218">
        <v>6.0100002290000001</v>
      </c>
      <c r="L218">
        <v>0</v>
      </c>
      <c r="M218">
        <v>13</v>
      </c>
      <c r="N218">
        <v>9</v>
      </c>
      <c r="O218">
        <v>306</v>
      </c>
      <c r="P218">
        <v>1112</v>
      </c>
      <c r="Q218">
        <v>2124</v>
      </c>
    </row>
    <row r="219" spans="1:17" x14ac:dyDescent="0.3">
      <c r="A219">
        <v>2320127002</v>
      </c>
      <c r="B219" t="s">
        <v>17</v>
      </c>
      <c r="C219" t="s">
        <v>18</v>
      </c>
      <c r="D219" t="s">
        <v>18</v>
      </c>
      <c r="E219">
        <v>7275</v>
      </c>
      <c r="F219">
        <v>4.9000000950000002</v>
      </c>
      <c r="G219">
        <v>4.9000000950000002</v>
      </c>
      <c r="H219">
        <v>0</v>
      </c>
      <c r="I219">
        <v>0</v>
      </c>
      <c r="J219">
        <v>0</v>
      </c>
      <c r="K219">
        <v>4.9000000950000002</v>
      </c>
      <c r="L219">
        <v>0</v>
      </c>
      <c r="M219">
        <v>0</v>
      </c>
      <c r="N219">
        <v>0</v>
      </c>
      <c r="O219">
        <v>335</v>
      </c>
      <c r="P219">
        <v>1105</v>
      </c>
      <c r="Q219">
        <v>2003</v>
      </c>
    </row>
    <row r="220" spans="1:17" x14ac:dyDescent="0.3">
      <c r="A220">
        <v>2320127002</v>
      </c>
      <c r="B220" t="s">
        <v>19</v>
      </c>
      <c r="C220" t="s">
        <v>20</v>
      </c>
      <c r="D220" t="s">
        <v>20</v>
      </c>
      <c r="E220">
        <v>3973</v>
      </c>
      <c r="F220">
        <v>2.6800000669999999</v>
      </c>
      <c r="G220">
        <v>2.6800000669999999</v>
      </c>
      <c r="H220">
        <v>0</v>
      </c>
      <c r="I220">
        <v>0</v>
      </c>
      <c r="J220">
        <v>0</v>
      </c>
      <c r="K220">
        <v>2.6800000669999999</v>
      </c>
      <c r="L220">
        <v>0</v>
      </c>
      <c r="M220">
        <v>0</v>
      </c>
      <c r="N220">
        <v>0</v>
      </c>
      <c r="O220">
        <v>191</v>
      </c>
      <c r="P220">
        <v>1249</v>
      </c>
      <c r="Q220">
        <v>1696</v>
      </c>
    </row>
    <row r="221" spans="1:17" x14ac:dyDescent="0.3">
      <c r="A221">
        <v>2320127002</v>
      </c>
      <c r="B221" t="s">
        <v>21</v>
      </c>
      <c r="C221" t="s">
        <v>22</v>
      </c>
      <c r="D221" t="s">
        <v>22</v>
      </c>
      <c r="E221">
        <v>5205</v>
      </c>
      <c r="F221">
        <v>3.5099999899999998</v>
      </c>
      <c r="G221">
        <v>3.5099999899999998</v>
      </c>
      <c r="H221">
        <v>0</v>
      </c>
      <c r="I221">
        <v>0</v>
      </c>
      <c r="J221">
        <v>0</v>
      </c>
      <c r="K221">
        <v>3.5099999899999998</v>
      </c>
      <c r="L221">
        <v>0</v>
      </c>
      <c r="M221">
        <v>0</v>
      </c>
      <c r="N221">
        <v>0</v>
      </c>
      <c r="O221">
        <v>245</v>
      </c>
      <c r="P221">
        <v>1195</v>
      </c>
      <c r="Q221">
        <v>1801</v>
      </c>
    </row>
    <row r="222" spans="1:17" x14ac:dyDescent="0.3">
      <c r="A222">
        <v>2320127002</v>
      </c>
      <c r="B222" t="s">
        <v>24</v>
      </c>
      <c r="C222" t="s">
        <v>25</v>
      </c>
      <c r="D222" t="s">
        <v>25</v>
      </c>
      <c r="E222">
        <v>5057</v>
      </c>
      <c r="F222">
        <v>3.4100000860000002</v>
      </c>
      <c r="G222">
        <v>3.4100000860000002</v>
      </c>
      <c r="H222">
        <v>0</v>
      </c>
      <c r="I222">
        <v>0</v>
      </c>
      <c r="J222">
        <v>0</v>
      </c>
      <c r="K222">
        <v>3.4000000950000002</v>
      </c>
      <c r="L222">
        <v>0</v>
      </c>
      <c r="M222">
        <v>0</v>
      </c>
      <c r="N222">
        <v>0</v>
      </c>
      <c r="O222">
        <v>195</v>
      </c>
      <c r="P222">
        <v>1245</v>
      </c>
      <c r="Q222">
        <v>1724</v>
      </c>
    </row>
    <row r="223" spans="1:17" x14ac:dyDescent="0.3">
      <c r="A223">
        <v>2320127002</v>
      </c>
      <c r="B223" t="s">
        <v>26</v>
      </c>
      <c r="C223" t="s">
        <v>27</v>
      </c>
      <c r="D223" t="s">
        <v>27</v>
      </c>
      <c r="E223">
        <v>6198</v>
      </c>
      <c r="F223">
        <v>4.1799998279999997</v>
      </c>
      <c r="G223">
        <v>4.1799998279999997</v>
      </c>
      <c r="H223">
        <v>0</v>
      </c>
      <c r="I223">
        <v>0</v>
      </c>
      <c r="J223">
        <v>0</v>
      </c>
      <c r="K223">
        <v>4.1799998279999997</v>
      </c>
      <c r="L223">
        <v>0</v>
      </c>
      <c r="M223">
        <v>0</v>
      </c>
      <c r="N223">
        <v>0</v>
      </c>
      <c r="O223">
        <v>249</v>
      </c>
      <c r="P223">
        <v>1191</v>
      </c>
      <c r="Q223">
        <v>1852</v>
      </c>
    </row>
    <row r="224" spans="1:17" x14ac:dyDescent="0.3">
      <c r="A224">
        <v>2320127002</v>
      </c>
      <c r="B224" t="s">
        <v>29</v>
      </c>
      <c r="C224" t="s">
        <v>30</v>
      </c>
      <c r="D224" t="s">
        <v>30</v>
      </c>
      <c r="E224">
        <v>6559</v>
      </c>
      <c r="F224">
        <v>4.420000076</v>
      </c>
      <c r="G224">
        <v>4.420000076</v>
      </c>
      <c r="H224">
        <v>0</v>
      </c>
      <c r="I224">
        <v>0</v>
      </c>
      <c r="J224">
        <v>0.25999999000000001</v>
      </c>
      <c r="K224">
        <v>4.1399998660000001</v>
      </c>
      <c r="L224">
        <v>0</v>
      </c>
      <c r="M224">
        <v>0</v>
      </c>
      <c r="N224">
        <v>7</v>
      </c>
      <c r="O224">
        <v>260</v>
      </c>
      <c r="P224">
        <v>1173</v>
      </c>
      <c r="Q224">
        <v>1905</v>
      </c>
    </row>
    <row r="225" spans="1:17" x14ac:dyDescent="0.3">
      <c r="A225">
        <v>2320127002</v>
      </c>
      <c r="B225" t="s">
        <v>33</v>
      </c>
      <c r="C225" t="s">
        <v>34</v>
      </c>
      <c r="D225" t="s">
        <v>34</v>
      </c>
      <c r="E225">
        <v>5997</v>
      </c>
      <c r="F225">
        <v>4.0399999619999996</v>
      </c>
      <c r="G225">
        <v>4.0399999619999996</v>
      </c>
      <c r="H225">
        <v>0</v>
      </c>
      <c r="I225">
        <v>0</v>
      </c>
      <c r="J225">
        <v>0.37999999499999998</v>
      </c>
      <c r="K225">
        <v>3.6600000860000002</v>
      </c>
      <c r="L225">
        <v>0</v>
      </c>
      <c r="M225">
        <v>0</v>
      </c>
      <c r="N225">
        <v>11</v>
      </c>
      <c r="O225">
        <v>228</v>
      </c>
      <c r="P225">
        <v>1201</v>
      </c>
      <c r="Q225">
        <v>1811</v>
      </c>
    </row>
    <row r="226" spans="1:17" x14ac:dyDescent="0.3">
      <c r="A226">
        <v>2320127002</v>
      </c>
      <c r="B226" t="s">
        <v>35</v>
      </c>
      <c r="C226" t="s">
        <v>36</v>
      </c>
      <c r="D226" t="s">
        <v>36</v>
      </c>
      <c r="E226">
        <v>7192</v>
      </c>
      <c r="F226">
        <v>4.8499999049999998</v>
      </c>
      <c r="G226">
        <v>4.8499999049999998</v>
      </c>
      <c r="H226">
        <v>0</v>
      </c>
      <c r="I226">
        <v>0</v>
      </c>
      <c r="J226">
        <v>0.49000000999999999</v>
      </c>
      <c r="K226">
        <v>4.3400001530000001</v>
      </c>
      <c r="L226">
        <v>0</v>
      </c>
      <c r="M226">
        <v>0</v>
      </c>
      <c r="N226">
        <v>11</v>
      </c>
      <c r="O226">
        <v>283</v>
      </c>
      <c r="P226">
        <v>1146</v>
      </c>
      <c r="Q226">
        <v>1922</v>
      </c>
    </row>
    <row r="227" spans="1:17" x14ac:dyDescent="0.3">
      <c r="A227">
        <v>2320127002</v>
      </c>
      <c r="B227" t="s">
        <v>37</v>
      </c>
      <c r="C227" t="s">
        <v>38</v>
      </c>
      <c r="D227" t="s">
        <v>38</v>
      </c>
      <c r="E227">
        <v>3404</v>
      </c>
      <c r="F227">
        <v>2.289999962</v>
      </c>
      <c r="G227">
        <v>2.289999962</v>
      </c>
      <c r="H227">
        <v>0</v>
      </c>
      <c r="I227">
        <v>5.9999998999999998E-2</v>
      </c>
      <c r="J227">
        <v>0.41999998700000002</v>
      </c>
      <c r="K227">
        <v>1.809999943</v>
      </c>
      <c r="L227">
        <v>0</v>
      </c>
      <c r="M227">
        <v>1</v>
      </c>
      <c r="N227">
        <v>10</v>
      </c>
      <c r="O227">
        <v>127</v>
      </c>
      <c r="P227">
        <v>1302</v>
      </c>
      <c r="Q227">
        <v>1610</v>
      </c>
    </row>
    <row r="228" spans="1:17" x14ac:dyDescent="0.3">
      <c r="A228">
        <v>2320127002</v>
      </c>
      <c r="B228" t="s">
        <v>39</v>
      </c>
      <c r="C228" t="s">
        <v>40</v>
      </c>
      <c r="D228" t="s">
        <v>40</v>
      </c>
      <c r="E228">
        <v>5583</v>
      </c>
      <c r="F228">
        <v>3.7599999899999998</v>
      </c>
      <c r="G228">
        <v>3.7599999899999998</v>
      </c>
      <c r="H228">
        <v>0</v>
      </c>
      <c r="I228">
        <v>0</v>
      </c>
      <c r="J228">
        <v>0</v>
      </c>
      <c r="K228">
        <v>3.7599999899999998</v>
      </c>
      <c r="L228">
        <v>0</v>
      </c>
      <c r="M228">
        <v>0</v>
      </c>
      <c r="N228">
        <v>0</v>
      </c>
      <c r="O228">
        <v>266</v>
      </c>
      <c r="P228">
        <v>1174</v>
      </c>
      <c r="Q228">
        <v>1851</v>
      </c>
    </row>
    <row r="229" spans="1:17" x14ac:dyDescent="0.3">
      <c r="A229">
        <v>2320127002</v>
      </c>
      <c r="B229" t="s">
        <v>41</v>
      </c>
      <c r="C229" t="s">
        <v>42</v>
      </c>
      <c r="D229" t="s">
        <v>42</v>
      </c>
      <c r="E229">
        <v>5079</v>
      </c>
      <c r="F229">
        <v>3.420000076</v>
      </c>
      <c r="G229">
        <v>3.420000076</v>
      </c>
      <c r="H229">
        <v>0</v>
      </c>
      <c r="I229">
        <v>0</v>
      </c>
      <c r="J229">
        <v>0</v>
      </c>
      <c r="K229">
        <v>3.420000076</v>
      </c>
      <c r="L229">
        <v>0</v>
      </c>
      <c r="M229">
        <v>0</v>
      </c>
      <c r="N229">
        <v>0</v>
      </c>
      <c r="O229">
        <v>242</v>
      </c>
      <c r="P229">
        <v>1129</v>
      </c>
      <c r="Q229">
        <v>1804</v>
      </c>
    </row>
    <row r="230" spans="1:17" x14ac:dyDescent="0.3">
      <c r="A230">
        <v>2320127002</v>
      </c>
      <c r="B230" t="s">
        <v>43</v>
      </c>
      <c r="C230" t="s">
        <v>44</v>
      </c>
      <c r="D230" t="s">
        <v>44</v>
      </c>
      <c r="E230">
        <v>4165</v>
      </c>
      <c r="F230">
        <v>2.8099999430000002</v>
      </c>
      <c r="G230">
        <v>2.8099999430000002</v>
      </c>
      <c r="H230">
        <v>0</v>
      </c>
      <c r="I230">
        <v>0</v>
      </c>
      <c r="J230">
        <v>0</v>
      </c>
      <c r="K230">
        <v>2.7999999519999998</v>
      </c>
      <c r="L230">
        <v>0</v>
      </c>
      <c r="M230">
        <v>0</v>
      </c>
      <c r="N230">
        <v>0</v>
      </c>
      <c r="O230">
        <v>204</v>
      </c>
      <c r="P230">
        <v>1236</v>
      </c>
      <c r="Q230">
        <v>1725</v>
      </c>
    </row>
    <row r="231" spans="1:17" x14ac:dyDescent="0.3">
      <c r="A231">
        <v>2320127002</v>
      </c>
      <c r="B231" t="s">
        <v>45</v>
      </c>
      <c r="C231" t="s">
        <v>46</v>
      </c>
      <c r="D231" t="s">
        <v>46</v>
      </c>
      <c r="E231">
        <v>3588</v>
      </c>
      <c r="F231">
        <v>2.420000076</v>
      </c>
      <c r="G231">
        <v>2.420000076</v>
      </c>
      <c r="H231">
        <v>0</v>
      </c>
      <c r="I231">
        <v>0.23000000400000001</v>
      </c>
      <c r="J231">
        <v>0.20000000300000001</v>
      </c>
      <c r="K231">
        <v>1.9900000099999999</v>
      </c>
      <c r="L231">
        <v>0</v>
      </c>
      <c r="M231">
        <v>3</v>
      </c>
      <c r="N231">
        <v>5</v>
      </c>
      <c r="O231">
        <v>152</v>
      </c>
      <c r="P231">
        <v>1280</v>
      </c>
      <c r="Q231">
        <v>1654</v>
      </c>
    </row>
    <row r="232" spans="1:17" x14ac:dyDescent="0.3">
      <c r="A232">
        <v>2320127002</v>
      </c>
      <c r="B232" t="s">
        <v>47</v>
      </c>
      <c r="C232" t="s">
        <v>48</v>
      </c>
      <c r="D232" t="s">
        <v>48</v>
      </c>
      <c r="E232">
        <v>3409</v>
      </c>
      <c r="F232">
        <v>2.2999999519999998</v>
      </c>
      <c r="G232">
        <v>2.2999999519999998</v>
      </c>
      <c r="H232">
        <v>0</v>
      </c>
      <c r="I232">
        <v>0</v>
      </c>
      <c r="J232">
        <v>0</v>
      </c>
      <c r="K232">
        <v>2.2999999519999998</v>
      </c>
      <c r="L232">
        <v>0</v>
      </c>
      <c r="M232">
        <v>0</v>
      </c>
      <c r="N232">
        <v>0</v>
      </c>
      <c r="O232">
        <v>147</v>
      </c>
      <c r="P232">
        <v>1293</v>
      </c>
      <c r="Q232">
        <v>1632</v>
      </c>
    </row>
    <row r="233" spans="1:17" x14ac:dyDescent="0.3">
      <c r="A233">
        <v>2320127002</v>
      </c>
      <c r="B233" t="s">
        <v>49</v>
      </c>
      <c r="C233" t="s">
        <v>50</v>
      </c>
      <c r="D233" t="s">
        <v>50</v>
      </c>
      <c r="E233">
        <v>1715</v>
      </c>
      <c r="F233">
        <v>1.1599999670000001</v>
      </c>
      <c r="G233">
        <v>1.1599999670000001</v>
      </c>
      <c r="H233">
        <v>0</v>
      </c>
      <c r="I233">
        <v>0</v>
      </c>
      <c r="J233">
        <v>0</v>
      </c>
      <c r="K233">
        <v>1.1599999670000001</v>
      </c>
      <c r="L233">
        <v>0</v>
      </c>
      <c r="M233">
        <v>0</v>
      </c>
      <c r="N233">
        <v>0</v>
      </c>
      <c r="O233">
        <v>82</v>
      </c>
      <c r="P233">
        <v>1358</v>
      </c>
      <c r="Q233">
        <v>1481</v>
      </c>
    </row>
    <row r="234" spans="1:17" x14ac:dyDescent="0.3">
      <c r="A234">
        <v>2320127002</v>
      </c>
      <c r="B234" t="s">
        <v>51</v>
      </c>
      <c r="C234" t="s">
        <v>52</v>
      </c>
      <c r="D234" t="s">
        <v>52</v>
      </c>
      <c r="E234">
        <v>1532</v>
      </c>
      <c r="F234">
        <v>1.0299999710000001</v>
      </c>
      <c r="G234">
        <v>1.0299999710000001</v>
      </c>
      <c r="H234">
        <v>0</v>
      </c>
      <c r="I234">
        <v>0</v>
      </c>
      <c r="J234">
        <v>0</v>
      </c>
      <c r="K234">
        <v>1.0299999710000001</v>
      </c>
      <c r="L234">
        <v>0</v>
      </c>
      <c r="M234">
        <v>0</v>
      </c>
      <c r="N234">
        <v>0</v>
      </c>
      <c r="O234">
        <v>76</v>
      </c>
      <c r="P234">
        <v>1364</v>
      </c>
      <c r="Q234">
        <v>1473</v>
      </c>
    </row>
    <row r="235" spans="1:17" x14ac:dyDescent="0.3">
      <c r="A235">
        <v>2320127002</v>
      </c>
      <c r="B235" t="s">
        <v>53</v>
      </c>
      <c r="C235" t="s">
        <v>54</v>
      </c>
      <c r="D235" t="s">
        <v>54</v>
      </c>
      <c r="E235">
        <v>924</v>
      </c>
      <c r="F235">
        <v>0.62000000499999997</v>
      </c>
      <c r="G235">
        <v>0.62000000499999997</v>
      </c>
      <c r="H235">
        <v>0</v>
      </c>
      <c r="I235">
        <v>0</v>
      </c>
      <c r="J235">
        <v>0</v>
      </c>
      <c r="K235">
        <v>0.62000000499999997</v>
      </c>
      <c r="L235">
        <v>0</v>
      </c>
      <c r="M235">
        <v>0</v>
      </c>
      <c r="N235">
        <v>0</v>
      </c>
      <c r="O235">
        <v>45</v>
      </c>
      <c r="P235">
        <v>1395</v>
      </c>
      <c r="Q235">
        <v>1410</v>
      </c>
    </row>
    <row r="236" spans="1:17" x14ac:dyDescent="0.3">
      <c r="A236">
        <v>2320127002</v>
      </c>
      <c r="B236" t="s">
        <v>55</v>
      </c>
      <c r="C236" t="s">
        <v>56</v>
      </c>
      <c r="D236" t="s">
        <v>56</v>
      </c>
      <c r="E236">
        <v>4571</v>
      </c>
      <c r="F236">
        <v>3.079999924</v>
      </c>
      <c r="G236">
        <v>3.079999924</v>
      </c>
      <c r="H236">
        <v>0</v>
      </c>
      <c r="I236">
        <v>0</v>
      </c>
      <c r="J236">
        <v>0</v>
      </c>
      <c r="K236">
        <v>3.0699999330000001</v>
      </c>
      <c r="L236">
        <v>0</v>
      </c>
      <c r="M236">
        <v>0</v>
      </c>
      <c r="N236">
        <v>0</v>
      </c>
      <c r="O236">
        <v>234</v>
      </c>
      <c r="P236">
        <v>1206</v>
      </c>
      <c r="Q236">
        <v>1779</v>
      </c>
    </row>
    <row r="237" spans="1:17" x14ac:dyDescent="0.3">
      <c r="A237">
        <v>2320127002</v>
      </c>
      <c r="B237" s="1">
        <v>42374</v>
      </c>
      <c r="C237" s="1">
        <v>42374</v>
      </c>
      <c r="D237" t="s">
        <v>57</v>
      </c>
      <c r="E237">
        <v>772</v>
      </c>
      <c r="F237">
        <v>0.519999981</v>
      </c>
      <c r="G237">
        <v>0.519999981</v>
      </c>
      <c r="H237">
        <v>0</v>
      </c>
      <c r="I237">
        <v>0</v>
      </c>
      <c r="J237">
        <v>0</v>
      </c>
      <c r="K237">
        <v>0.519999981</v>
      </c>
      <c r="L237">
        <v>0</v>
      </c>
      <c r="M237">
        <v>0</v>
      </c>
      <c r="N237">
        <v>0</v>
      </c>
      <c r="O237">
        <v>40</v>
      </c>
      <c r="P237">
        <v>1400</v>
      </c>
      <c r="Q237">
        <v>1403</v>
      </c>
    </row>
    <row r="238" spans="1:17" x14ac:dyDescent="0.3">
      <c r="A238">
        <v>2320127002</v>
      </c>
      <c r="B238" s="1">
        <v>42405</v>
      </c>
      <c r="C238" s="1">
        <v>42405</v>
      </c>
      <c r="D238" t="s">
        <v>58</v>
      </c>
      <c r="E238">
        <v>3634</v>
      </c>
      <c r="F238">
        <v>2.4500000480000002</v>
      </c>
      <c r="G238">
        <v>2.4500000480000002</v>
      </c>
      <c r="H238">
        <v>0</v>
      </c>
      <c r="I238">
        <v>0.36000001399999998</v>
      </c>
      <c r="J238">
        <v>0.209999993</v>
      </c>
      <c r="K238">
        <v>1.8799999949999999</v>
      </c>
      <c r="L238">
        <v>0</v>
      </c>
      <c r="M238">
        <v>5</v>
      </c>
      <c r="N238">
        <v>6</v>
      </c>
      <c r="O238">
        <v>123</v>
      </c>
      <c r="P238">
        <v>1306</v>
      </c>
      <c r="Q238">
        <v>1613</v>
      </c>
    </row>
    <row r="239" spans="1:17" x14ac:dyDescent="0.3">
      <c r="A239">
        <v>2320127002</v>
      </c>
      <c r="B239" s="1">
        <v>42434</v>
      </c>
      <c r="C239" s="1">
        <v>42434</v>
      </c>
      <c r="D239" t="s">
        <v>59</v>
      </c>
      <c r="E239">
        <v>7443</v>
      </c>
      <c r="F239">
        <v>5.0199999809999998</v>
      </c>
      <c r="G239">
        <v>5.0199999809999998</v>
      </c>
      <c r="H239">
        <v>0</v>
      </c>
      <c r="I239">
        <v>1.4900000099999999</v>
      </c>
      <c r="J239">
        <v>0.37000000500000002</v>
      </c>
      <c r="K239">
        <v>3.1600000860000002</v>
      </c>
      <c r="L239">
        <v>0</v>
      </c>
      <c r="M239">
        <v>20</v>
      </c>
      <c r="N239">
        <v>10</v>
      </c>
      <c r="O239">
        <v>206</v>
      </c>
      <c r="P239">
        <v>1204</v>
      </c>
      <c r="Q239">
        <v>1878</v>
      </c>
    </row>
    <row r="240" spans="1:17" x14ac:dyDescent="0.3">
      <c r="A240">
        <v>2320127002</v>
      </c>
      <c r="B240" s="1">
        <v>42465</v>
      </c>
      <c r="C240" s="1">
        <v>42465</v>
      </c>
      <c r="D240" t="s">
        <v>57</v>
      </c>
      <c r="E240">
        <v>1201</v>
      </c>
      <c r="F240">
        <v>0.810000002</v>
      </c>
      <c r="G240">
        <v>0.810000002</v>
      </c>
      <c r="H240">
        <v>0</v>
      </c>
      <c r="I240">
        <v>0</v>
      </c>
      <c r="J240">
        <v>0</v>
      </c>
      <c r="K240">
        <v>0.810000002</v>
      </c>
      <c r="L240">
        <v>0</v>
      </c>
      <c r="M240">
        <v>0</v>
      </c>
      <c r="N240">
        <v>0</v>
      </c>
      <c r="O240">
        <v>52</v>
      </c>
      <c r="P240">
        <v>1388</v>
      </c>
      <c r="Q240">
        <v>1426</v>
      </c>
    </row>
    <row r="241" spans="1:17" x14ac:dyDescent="0.3">
      <c r="A241">
        <v>2320127002</v>
      </c>
      <c r="B241" s="1">
        <v>42495</v>
      </c>
      <c r="C241" s="1">
        <v>42495</v>
      </c>
      <c r="D241" t="s">
        <v>60</v>
      </c>
      <c r="E241">
        <v>5202</v>
      </c>
      <c r="F241">
        <v>3.5099999899999998</v>
      </c>
      <c r="G241">
        <v>3.5099999899999998</v>
      </c>
      <c r="H241">
        <v>0</v>
      </c>
      <c r="I241">
        <v>0</v>
      </c>
      <c r="J241">
        <v>0.38999998600000002</v>
      </c>
      <c r="K241">
        <v>3.1099998950000001</v>
      </c>
      <c r="L241">
        <v>0</v>
      </c>
      <c r="M241">
        <v>0</v>
      </c>
      <c r="N241">
        <v>11</v>
      </c>
      <c r="O241">
        <v>223</v>
      </c>
      <c r="P241">
        <v>1206</v>
      </c>
      <c r="Q241">
        <v>1780</v>
      </c>
    </row>
    <row r="242" spans="1:17" x14ac:dyDescent="0.3">
      <c r="A242">
        <v>2320127002</v>
      </c>
      <c r="B242" s="1">
        <v>42526</v>
      </c>
      <c r="C242" s="1">
        <v>42526</v>
      </c>
      <c r="D242" t="s">
        <v>16</v>
      </c>
      <c r="E242">
        <v>4878</v>
      </c>
      <c r="F242">
        <v>3.289999962</v>
      </c>
      <c r="G242">
        <v>3.289999962</v>
      </c>
      <c r="H242">
        <v>0</v>
      </c>
      <c r="I242">
        <v>0</v>
      </c>
      <c r="J242">
        <v>0</v>
      </c>
      <c r="K242">
        <v>3.289999962</v>
      </c>
      <c r="L242">
        <v>0</v>
      </c>
      <c r="M242">
        <v>0</v>
      </c>
      <c r="N242">
        <v>0</v>
      </c>
      <c r="O242">
        <v>204</v>
      </c>
      <c r="P242">
        <v>1236</v>
      </c>
      <c r="Q242">
        <v>1742</v>
      </c>
    </row>
    <row r="243" spans="1:17" x14ac:dyDescent="0.3">
      <c r="A243">
        <v>2320127002</v>
      </c>
      <c r="B243" s="1">
        <v>42556</v>
      </c>
      <c r="C243" s="1">
        <v>42556</v>
      </c>
      <c r="D243" t="s">
        <v>57</v>
      </c>
      <c r="E243">
        <v>7379</v>
      </c>
      <c r="F243">
        <v>4.9699997900000001</v>
      </c>
      <c r="G243">
        <v>4.9699997900000001</v>
      </c>
      <c r="H243">
        <v>0</v>
      </c>
      <c r="I243">
        <v>0</v>
      </c>
      <c r="J243">
        <v>0</v>
      </c>
      <c r="K243">
        <v>4.9699997900000001</v>
      </c>
      <c r="L243">
        <v>0</v>
      </c>
      <c r="M243">
        <v>0</v>
      </c>
      <c r="N243">
        <v>0</v>
      </c>
      <c r="O243">
        <v>319</v>
      </c>
      <c r="P243">
        <v>1121</v>
      </c>
      <c r="Q243">
        <v>1972</v>
      </c>
    </row>
    <row r="244" spans="1:17" x14ac:dyDescent="0.3">
      <c r="A244">
        <v>2320127002</v>
      </c>
      <c r="B244" s="1">
        <v>42587</v>
      </c>
      <c r="C244" s="1">
        <v>42587</v>
      </c>
      <c r="D244" t="s">
        <v>58</v>
      </c>
      <c r="E244">
        <v>5161</v>
      </c>
      <c r="F244">
        <v>3.4800000190000002</v>
      </c>
      <c r="G244">
        <v>3.4800000190000002</v>
      </c>
      <c r="H244">
        <v>0</v>
      </c>
      <c r="I244">
        <v>0</v>
      </c>
      <c r="J244">
        <v>0</v>
      </c>
      <c r="K244">
        <v>3.4700000289999999</v>
      </c>
      <c r="L244">
        <v>0</v>
      </c>
      <c r="M244">
        <v>0</v>
      </c>
      <c r="N244">
        <v>0</v>
      </c>
      <c r="O244">
        <v>247</v>
      </c>
      <c r="P244">
        <v>1193</v>
      </c>
      <c r="Q244">
        <v>1821</v>
      </c>
    </row>
    <row r="245" spans="1:17" x14ac:dyDescent="0.3">
      <c r="A245">
        <v>2320127002</v>
      </c>
      <c r="B245" s="1">
        <v>42618</v>
      </c>
      <c r="C245" s="1">
        <v>42618</v>
      </c>
      <c r="D245" t="s">
        <v>61</v>
      </c>
      <c r="E245">
        <v>3090</v>
      </c>
      <c r="F245">
        <v>2.079999924</v>
      </c>
      <c r="G245">
        <v>2.079999924</v>
      </c>
      <c r="H245">
        <v>0</v>
      </c>
      <c r="I245">
        <v>0</v>
      </c>
      <c r="J245">
        <v>0</v>
      </c>
      <c r="K245">
        <v>2.079999924</v>
      </c>
      <c r="L245">
        <v>0</v>
      </c>
      <c r="M245">
        <v>0</v>
      </c>
      <c r="N245">
        <v>0</v>
      </c>
      <c r="O245">
        <v>145</v>
      </c>
      <c r="P245">
        <v>1295</v>
      </c>
      <c r="Q245">
        <v>1630</v>
      </c>
    </row>
    <row r="246" spans="1:17" x14ac:dyDescent="0.3">
      <c r="A246">
        <v>2320127002</v>
      </c>
      <c r="B246" s="1">
        <v>42648</v>
      </c>
      <c r="C246" s="1">
        <v>42648</v>
      </c>
      <c r="D246" t="s">
        <v>62</v>
      </c>
      <c r="E246">
        <v>6227</v>
      </c>
      <c r="F246">
        <v>4.1999998090000004</v>
      </c>
      <c r="G246">
        <v>4.1999998090000004</v>
      </c>
      <c r="H246">
        <v>0</v>
      </c>
      <c r="I246">
        <v>0</v>
      </c>
      <c r="J246">
        <v>0</v>
      </c>
      <c r="K246">
        <v>4.1999998090000004</v>
      </c>
      <c r="L246">
        <v>0</v>
      </c>
      <c r="M246">
        <v>0</v>
      </c>
      <c r="N246">
        <v>0</v>
      </c>
      <c r="O246">
        <v>290</v>
      </c>
      <c r="P246">
        <v>1150</v>
      </c>
      <c r="Q246">
        <v>1899</v>
      </c>
    </row>
    <row r="247" spans="1:17" x14ac:dyDescent="0.3">
      <c r="A247">
        <v>2320127002</v>
      </c>
      <c r="B247" s="1">
        <v>42679</v>
      </c>
      <c r="C247" s="1">
        <v>42679</v>
      </c>
      <c r="D247" t="s">
        <v>59</v>
      </c>
      <c r="E247">
        <v>6424</v>
      </c>
      <c r="F247">
        <v>4.329999924</v>
      </c>
      <c r="G247">
        <v>4.329999924</v>
      </c>
      <c r="H247">
        <v>0</v>
      </c>
      <c r="I247">
        <v>0</v>
      </c>
      <c r="J247">
        <v>0</v>
      </c>
      <c r="K247">
        <v>4.329999924</v>
      </c>
      <c r="L247">
        <v>0</v>
      </c>
      <c r="M247">
        <v>0</v>
      </c>
      <c r="N247">
        <v>0</v>
      </c>
      <c r="O247">
        <v>300</v>
      </c>
      <c r="P247">
        <v>1140</v>
      </c>
      <c r="Q247">
        <v>1903</v>
      </c>
    </row>
    <row r="248" spans="1:17" x14ac:dyDescent="0.3">
      <c r="A248">
        <v>2320127002</v>
      </c>
      <c r="B248" s="1">
        <v>42709</v>
      </c>
      <c r="C248" s="1">
        <v>42709</v>
      </c>
      <c r="D248" t="s">
        <v>61</v>
      </c>
      <c r="E248">
        <v>2661</v>
      </c>
      <c r="F248">
        <v>1.789999962</v>
      </c>
      <c r="G248">
        <v>1.789999962</v>
      </c>
      <c r="H248">
        <v>0</v>
      </c>
      <c r="I248">
        <v>0</v>
      </c>
      <c r="J248">
        <v>0</v>
      </c>
      <c r="K248">
        <v>1.789999962</v>
      </c>
      <c r="L248">
        <v>0</v>
      </c>
      <c r="M248">
        <v>0</v>
      </c>
      <c r="N248">
        <v>0</v>
      </c>
      <c r="O248">
        <v>128</v>
      </c>
      <c r="P248">
        <v>830</v>
      </c>
      <c r="Q248">
        <v>1125</v>
      </c>
    </row>
    <row r="249" spans="1:17" x14ac:dyDescent="0.3">
      <c r="A249">
        <v>2347167796</v>
      </c>
      <c r="B249" s="1">
        <v>42708</v>
      </c>
      <c r="C249" s="1">
        <v>42708</v>
      </c>
      <c r="D249" t="s">
        <v>16</v>
      </c>
      <c r="E249">
        <v>10113</v>
      </c>
      <c r="F249">
        <v>6.829999924</v>
      </c>
      <c r="G249">
        <v>6.829999924</v>
      </c>
      <c r="H249">
        <v>0</v>
      </c>
      <c r="I249">
        <v>2</v>
      </c>
      <c r="J249">
        <v>0.62000000499999997</v>
      </c>
      <c r="K249">
        <v>4.1999998090000004</v>
      </c>
      <c r="L249">
        <v>0</v>
      </c>
      <c r="M249">
        <v>28</v>
      </c>
      <c r="N249">
        <v>13</v>
      </c>
      <c r="O249">
        <v>320</v>
      </c>
      <c r="P249">
        <v>964</v>
      </c>
      <c r="Q249">
        <v>2344</v>
      </c>
    </row>
    <row r="250" spans="1:17" x14ac:dyDescent="0.3">
      <c r="A250">
        <v>2347167796</v>
      </c>
      <c r="B250" t="s">
        <v>17</v>
      </c>
      <c r="C250" t="s">
        <v>18</v>
      </c>
      <c r="D250" t="s">
        <v>18</v>
      </c>
      <c r="E250">
        <v>10352</v>
      </c>
      <c r="F250">
        <v>7.0100002290000001</v>
      </c>
      <c r="G250">
        <v>7.0100002290000001</v>
      </c>
      <c r="H250">
        <v>0</v>
      </c>
      <c r="I250">
        <v>1.6599999670000001</v>
      </c>
      <c r="J250">
        <v>1.940000057</v>
      </c>
      <c r="K250">
        <v>3.4100000860000002</v>
      </c>
      <c r="L250">
        <v>0</v>
      </c>
      <c r="M250">
        <v>19</v>
      </c>
      <c r="N250">
        <v>32</v>
      </c>
      <c r="O250">
        <v>195</v>
      </c>
      <c r="P250">
        <v>676</v>
      </c>
      <c r="Q250">
        <v>2038</v>
      </c>
    </row>
    <row r="251" spans="1:17" x14ac:dyDescent="0.3">
      <c r="A251">
        <v>2347167796</v>
      </c>
      <c r="B251" t="s">
        <v>19</v>
      </c>
      <c r="C251" t="s">
        <v>20</v>
      </c>
      <c r="D251" t="s">
        <v>20</v>
      </c>
      <c r="E251">
        <v>10129</v>
      </c>
      <c r="F251">
        <v>6.6999998090000004</v>
      </c>
      <c r="G251">
        <v>6.6999998090000004</v>
      </c>
      <c r="H251">
        <v>0</v>
      </c>
      <c r="I251">
        <v>0.02</v>
      </c>
      <c r="J251">
        <v>2.7400000100000002</v>
      </c>
      <c r="K251">
        <v>3.9400000569999998</v>
      </c>
      <c r="L251">
        <v>0</v>
      </c>
      <c r="M251">
        <v>1</v>
      </c>
      <c r="N251">
        <v>48</v>
      </c>
      <c r="O251">
        <v>206</v>
      </c>
      <c r="P251">
        <v>705</v>
      </c>
      <c r="Q251">
        <v>2010</v>
      </c>
    </row>
    <row r="252" spans="1:17" x14ac:dyDescent="0.3">
      <c r="A252">
        <v>2347167796</v>
      </c>
      <c r="B252" t="s">
        <v>21</v>
      </c>
      <c r="C252" t="s">
        <v>22</v>
      </c>
      <c r="D252" t="s">
        <v>22</v>
      </c>
      <c r="E252">
        <v>10465</v>
      </c>
      <c r="F252">
        <v>6.920000076</v>
      </c>
      <c r="G252">
        <v>6.920000076</v>
      </c>
      <c r="H252">
        <v>0</v>
      </c>
      <c r="I252">
        <v>7.0000000000000007E-2</v>
      </c>
      <c r="J252">
        <v>1.4199999569999999</v>
      </c>
      <c r="K252">
        <v>5.4299998279999997</v>
      </c>
      <c r="L252">
        <v>0</v>
      </c>
      <c r="M252">
        <v>1</v>
      </c>
      <c r="N252">
        <v>24</v>
      </c>
      <c r="O252">
        <v>284</v>
      </c>
      <c r="P252">
        <v>720</v>
      </c>
      <c r="Q252">
        <v>2133</v>
      </c>
    </row>
    <row r="253" spans="1:17" x14ac:dyDescent="0.3">
      <c r="A253">
        <v>2347167796</v>
      </c>
      <c r="B253" t="s">
        <v>24</v>
      </c>
      <c r="C253" t="s">
        <v>25</v>
      </c>
      <c r="D253" t="s">
        <v>25</v>
      </c>
      <c r="E253">
        <v>22244</v>
      </c>
      <c r="F253">
        <v>15.079999920000001</v>
      </c>
      <c r="G253">
        <v>15.079999920000001</v>
      </c>
      <c r="H253">
        <v>0</v>
      </c>
      <c r="I253">
        <v>5.4499998090000004</v>
      </c>
      <c r="J253">
        <v>4.0999999049999998</v>
      </c>
      <c r="K253">
        <v>5.5300002099999999</v>
      </c>
      <c r="L253">
        <v>0</v>
      </c>
      <c r="M253">
        <v>66</v>
      </c>
      <c r="N253">
        <v>72</v>
      </c>
      <c r="O253">
        <v>268</v>
      </c>
      <c r="P253">
        <v>968</v>
      </c>
      <c r="Q253">
        <v>2670</v>
      </c>
    </row>
    <row r="254" spans="1:17" x14ac:dyDescent="0.3">
      <c r="A254">
        <v>2347167796</v>
      </c>
      <c r="B254" t="s">
        <v>26</v>
      </c>
      <c r="C254" t="s">
        <v>27</v>
      </c>
      <c r="D254" t="s">
        <v>27</v>
      </c>
      <c r="E254">
        <v>5472</v>
      </c>
      <c r="F254">
        <v>3.619999886</v>
      </c>
      <c r="G254">
        <v>3.619999886</v>
      </c>
      <c r="H254">
        <v>0</v>
      </c>
      <c r="I254">
        <v>7.9999998000000003E-2</v>
      </c>
      <c r="J254">
        <v>0.280000001</v>
      </c>
      <c r="K254">
        <v>3.2599999899999998</v>
      </c>
      <c r="L254">
        <v>0</v>
      </c>
      <c r="M254">
        <v>1</v>
      </c>
      <c r="N254">
        <v>7</v>
      </c>
      <c r="O254">
        <v>249</v>
      </c>
      <c r="P254">
        <v>508</v>
      </c>
      <c r="Q254">
        <v>1882</v>
      </c>
    </row>
    <row r="255" spans="1:17" x14ac:dyDescent="0.3">
      <c r="A255">
        <v>2347167796</v>
      </c>
      <c r="B255" t="s">
        <v>29</v>
      </c>
      <c r="C255" t="s">
        <v>30</v>
      </c>
      <c r="D255" t="s">
        <v>30</v>
      </c>
      <c r="E255">
        <v>8247</v>
      </c>
      <c r="F255">
        <v>5.4499998090000004</v>
      </c>
      <c r="G255">
        <v>5.4499998090000004</v>
      </c>
      <c r="H255">
        <v>0</v>
      </c>
      <c r="I255">
        <v>0.790000021</v>
      </c>
      <c r="J255">
        <v>0.86000001400000003</v>
      </c>
      <c r="K255">
        <v>3.789999962</v>
      </c>
      <c r="L255">
        <v>0</v>
      </c>
      <c r="M255">
        <v>11</v>
      </c>
      <c r="N255">
        <v>16</v>
      </c>
      <c r="O255">
        <v>206</v>
      </c>
      <c r="P255">
        <v>678</v>
      </c>
      <c r="Q255">
        <v>1944</v>
      </c>
    </row>
    <row r="256" spans="1:17" x14ac:dyDescent="0.3">
      <c r="A256">
        <v>2347167796</v>
      </c>
      <c r="B256" t="s">
        <v>33</v>
      </c>
      <c r="C256" t="s">
        <v>34</v>
      </c>
      <c r="D256" t="s">
        <v>34</v>
      </c>
      <c r="E256">
        <v>6711</v>
      </c>
      <c r="F256">
        <v>4.4400000569999998</v>
      </c>
      <c r="G256">
        <v>4.4400000569999998</v>
      </c>
      <c r="H256">
        <v>0</v>
      </c>
      <c r="I256">
        <v>0</v>
      </c>
      <c r="J256">
        <v>0</v>
      </c>
      <c r="K256">
        <v>4.4400000569999998</v>
      </c>
      <c r="L256">
        <v>0</v>
      </c>
      <c r="M256">
        <v>0</v>
      </c>
      <c r="N256">
        <v>7</v>
      </c>
      <c r="O256">
        <v>382</v>
      </c>
      <c r="P256">
        <v>648</v>
      </c>
      <c r="Q256">
        <v>2346</v>
      </c>
    </row>
    <row r="257" spans="1:17" x14ac:dyDescent="0.3">
      <c r="A257">
        <v>2347167796</v>
      </c>
      <c r="B257" t="s">
        <v>35</v>
      </c>
      <c r="C257" t="s">
        <v>36</v>
      </c>
      <c r="D257" t="s">
        <v>36</v>
      </c>
      <c r="E257">
        <v>10999</v>
      </c>
      <c r="F257">
        <v>7.2699999809999998</v>
      </c>
      <c r="G257">
        <v>7.2699999809999998</v>
      </c>
      <c r="H257">
        <v>0</v>
      </c>
      <c r="I257">
        <v>0.68000000699999996</v>
      </c>
      <c r="J257">
        <v>1.809999943</v>
      </c>
      <c r="K257">
        <v>4.7800002099999999</v>
      </c>
      <c r="L257">
        <v>0</v>
      </c>
      <c r="M257">
        <v>11</v>
      </c>
      <c r="N257">
        <v>43</v>
      </c>
      <c r="O257">
        <v>269</v>
      </c>
      <c r="P257">
        <v>1011</v>
      </c>
      <c r="Q257">
        <v>2198</v>
      </c>
    </row>
    <row r="258" spans="1:17" x14ac:dyDescent="0.3">
      <c r="A258">
        <v>2347167796</v>
      </c>
      <c r="B258" t="s">
        <v>37</v>
      </c>
      <c r="C258" t="s">
        <v>38</v>
      </c>
      <c r="D258" t="s">
        <v>38</v>
      </c>
      <c r="E258">
        <v>10080</v>
      </c>
      <c r="F258">
        <v>6.75</v>
      </c>
      <c r="G258">
        <v>6.75</v>
      </c>
      <c r="H258">
        <v>0</v>
      </c>
      <c r="I258">
        <v>1.8500000240000001</v>
      </c>
      <c r="J258">
        <v>1.5299999710000001</v>
      </c>
      <c r="K258">
        <v>3.380000114</v>
      </c>
      <c r="L258">
        <v>0</v>
      </c>
      <c r="M258">
        <v>23</v>
      </c>
      <c r="N258">
        <v>26</v>
      </c>
      <c r="O258">
        <v>208</v>
      </c>
      <c r="P258">
        <v>761</v>
      </c>
      <c r="Q258">
        <v>2048</v>
      </c>
    </row>
    <row r="259" spans="1:17" x14ac:dyDescent="0.3">
      <c r="A259">
        <v>2347167796</v>
      </c>
      <c r="B259" t="s">
        <v>39</v>
      </c>
      <c r="C259" t="s">
        <v>40</v>
      </c>
      <c r="D259" t="s">
        <v>40</v>
      </c>
      <c r="E259">
        <v>7804</v>
      </c>
      <c r="F259">
        <v>5.1599998469999999</v>
      </c>
      <c r="G259">
        <v>5.1599998469999999</v>
      </c>
      <c r="H259">
        <v>0</v>
      </c>
      <c r="I259">
        <v>0.560000002</v>
      </c>
      <c r="J259">
        <v>1.6799999480000001</v>
      </c>
      <c r="K259">
        <v>2.920000076</v>
      </c>
      <c r="L259">
        <v>0</v>
      </c>
      <c r="M259">
        <v>9</v>
      </c>
      <c r="N259">
        <v>27</v>
      </c>
      <c r="O259">
        <v>206</v>
      </c>
      <c r="P259">
        <v>781</v>
      </c>
      <c r="Q259">
        <v>1946</v>
      </c>
    </row>
    <row r="260" spans="1:17" x14ac:dyDescent="0.3">
      <c r="A260">
        <v>2347167796</v>
      </c>
      <c r="B260" t="s">
        <v>41</v>
      </c>
      <c r="C260" t="s">
        <v>42</v>
      </c>
      <c r="D260" t="s">
        <v>42</v>
      </c>
      <c r="E260">
        <v>16901</v>
      </c>
      <c r="F260">
        <v>11.369999890000001</v>
      </c>
      <c r="G260">
        <v>11.369999890000001</v>
      </c>
      <c r="H260">
        <v>0</v>
      </c>
      <c r="I260">
        <v>2.7799999710000001</v>
      </c>
      <c r="J260">
        <v>1.4500000479999999</v>
      </c>
      <c r="K260">
        <v>7.1500000950000002</v>
      </c>
      <c r="L260">
        <v>0</v>
      </c>
      <c r="M260">
        <v>32</v>
      </c>
      <c r="N260">
        <v>35</v>
      </c>
      <c r="O260">
        <v>360</v>
      </c>
      <c r="P260">
        <v>591</v>
      </c>
      <c r="Q260">
        <v>2629</v>
      </c>
    </row>
    <row r="261" spans="1:17" x14ac:dyDescent="0.3">
      <c r="A261">
        <v>2347167796</v>
      </c>
      <c r="B261" t="s">
        <v>43</v>
      </c>
      <c r="C261" t="s">
        <v>44</v>
      </c>
      <c r="D261" t="s">
        <v>44</v>
      </c>
      <c r="E261">
        <v>9471</v>
      </c>
      <c r="F261">
        <v>6.2600002290000001</v>
      </c>
      <c r="G261">
        <v>6.2600002290000001</v>
      </c>
      <c r="H261">
        <v>0</v>
      </c>
      <c r="I261">
        <v>0</v>
      </c>
      <c r="J261">
        <v>0</v>
      </c>
      <c r="K261">
        <v>6.2600002290000001</v>
      </c>
      <c r="L261">
        <v>0</v>
      </c>
      <c r="M261">
        <v>0</v>
      </c>
      <c r="N261">
        <v>0</v>
      </c>
      <c r="O261">
        <v>360</v>
      </c>
      <c r="P261">
        <v>584</v>
      </c>
      <c r="Q261">
        <v>2187</v>
      </c>
    </row>
    <row r="262" spans="1:17" x14ac:dyDescent="0.3">
      <c r="A262">
        <v>2347167796</v>
      </c>
      <c r="B262" t="s">
        <v>45</v>
      </c>
      <c r="C262" t="s">
        <v>46</v>
      </c>
      <c r="D262" t="s">
        <v>46</v>
      </c>
      <c r="E262">
        <v>9482</v>
      </c>
      <c r="F262">
        <v>6.3800001139999996</v>
      </c>
      <c r="G262">
        <v>6.3800001139999996</v>
      </c>
      <c r="H262">
        <v>0</v>
      </c>
      <c r="I262">
        <v>1.269999981</v>
      </c>
      <c r="J262">
        <v>0.519999981</v>
      </c>
      <c r="K262">
        <v>4.5999999049999998</v>
      </c>
      <c r="L262">
        <v>0</v>
      </c>
      <c r="M262">
        <v>15</v>
      </c>
      <c r="N262">
        <v>11</v>
      </c>
      <c r="O262">
        <v>277</v>
      </c>
      <c r="P262">
        <v>653</v>
      </c>
      <c r="Q262">
        <v>2095</v>
      </c>
    </row>
    <row r="263" spans="1:17" x14ac:dyDescent="0.3">
      <c r="A263">
        <v>2347167796</v>
      </c>
      <c r="B263" t="s">
        <v>47</v>
      </c>
      <c r="C263" t="s">
        <v>48</v>
      </c>
      <c r="D263" t="s">
        <v>48</v>
      </c>
      <c r="E263">
        <v>5980</v>
      </c>
      <c r="F263">
        <v>3.9500000480000002</v>
      </c>
      <c r="G263">
        <v>3.9500000480000002</v>
      </c>
      <c r="H263">
        <v>0</v>
      </c>
      <c r="I263">
        <v>0</v>
      </c>
      <c r="J263">
        <v>0</v>
      </c>
      <c r="K263">
        <v>3.9500000480000002</v>
      </c>
      <c r="L263">
        <v>0</v>
      </c>
      <c r="M263">
        <v>0</v>
      </c>
      <c r="N263">
        <v>0</v>
      </c>
      <c r="O263">
        <v>227</v>
      </c>
      <c r="P263">
        <v>732</v>
      </c>
      <c r="Q263">
        <v>1861</v>
      </c>
    </row>
    <row r="264" spans="1:17" x14ac:dyDescent="0.3">
      <c r="A264">
        <v>2347167796</v>
      </c>
      <c r="B264" t="s">
        <v>49</v>
      </c>
      <c r="C264" t="s">
        <v>50</v>
      </c>
      <c r="D264" t="s">
        <v>50</v>
      </c>
      <c r="E264">
        <v>11423</v>
      </c>
      <c r="F264">
        <v>7.579999924</v>
      </c>
      <c r="G264">
        <v>7.579999924</v>
      </c>
      <c r="H264">
        <v>0</v>
      </c>
      <c r="I264">
        <v>1.8600000139999999</v>
      </c>
      <c r="J264">
        <v>0.40000000600000002</v>
      </c>
      <c r="K264">
        <v>5.3200001720000003</v>
      </c>
      <c r="L264">
        <v>0</v>
      </c>
      <c r="M264">
        <v>26</v>
      </c>
      <c r="N264">
        <v>9</v>
      </c>
      <c r="O264">
        <v>295</v>
      </c>
      <c r="P264">
        <v>623</v>
      </c>
      <c r="Q264">
        <v>2194</v>
      </c>
    </row>
    <row r="265" spans="1:17" x14ac:dyDescent="0.3">
      <c r="A265">
        <v>2347167796</v>
      </c>
      <c r="B265" t="s">
        <v>51</v>
      </c>
      <c r="C265" t="s">
        <v>52</v>
      </c>
      <c r="D265" t="s">
        <v>52</v>
      </c>
      <c r="E265">
        <v>5439</v>
      </c>
      <c r="F265">
        <v>3.5999999049999998</v>
      </c>
      <c r="G265">
        <v>3.5999999049999998</v>
      </c>
      <c r="H265">
        <v>0</v>
      </c>
      <c r="I265">
        <v>0</v>
      </c>
      <c r="J265">
        <v>0</v>
      </c>
      <c r="K265">
        <v>3.5999999049999998</v>
      </c>
      <c r="L265">
        <v>0</v>
      </c>
      <c r="M265">
        <v>0</v>
      </c>
      <c r="N265">
        <v>0</v>
      </c>
      <c r="O265">
        <v>229</v>
      </c>
      <c r="P265">
        <v>764</v>
      </c>
      <c r="Q265">
        <v>1854</v>
      </c>
    </row>
    <row r="266" spans="1:17" x14ac:dyDescent="0.3">
      <c r="A266">
        <v>2347167796</v>
      </c>
      <c r="B266" t="s">
        <v>53</v>
      </c>
      <c r="C266" t="s">
        <v>54</v>
      </c>
      <c r="D266" t="s">
        <v>54</v>
      </c>
      <c r="E266">
        <v>42</v>
      </c>
      <c r="F266">
        <v>2.9999998999999999E-2</v>
      </c>
      <c r="G266">
        <v>2.9999998999999999E-2</v>
      </c>
      <c r="H266">
        <v>0</v>
      </c>
      <c r="I266">
        <v>0</v>
      </c>
      <c r="J266">
        <v>0</v>
      </c>
      <c r="K266">
        <v>2.9999998999999999E-2</v>
      </c>
      <c r="L266">
        <v>0</v>
      </c>
      <c r="M266">
        <v>0</v>
      </c>
      <c r="N266">
        <v>0</v>
      </c>
      <c r="O266">
        <v>4</v>
      </c>
      <c r="P266">
        <v>2</v>
      </c>
      <c r="Q266">
        <v>403</v>
      </c>
    </row>
    <row r="267" spans="1:17" x14ac:dyDescent="0.3">
      <c r="A267">
        <v>2873212765</v>
      </c>
      <c r="B267" s="1">
        <v>42708</v>
      </c>
      <c r="C267" s="1">
        <v>42708</v>
      </c>
      <c r="D267" t="s">
        <v>16</v>
      </c>
      <c r="E267">
        <v>8796</v>
      </c>
      <c r="F267">
        <v>5.9099998469999999</v>
      </c>
      <c r="G267">
        <v>5.9099998469999999</v>
      </c>
      <c r="H267">
        <v>0</v>
      </c>
      <c r="I267">
        <v>0.109999999</v>
      </c>
      <c r="J267">
        <v>0.93000000699999996</v>
      </c>
      <c r="K267">
        <v>4.8800001139999996</v>
      </c>
      <c r="L267">
        <v>0</v>
      </c>
      <c r="M267">
        <v>2</v>
      </c>
      <c r="N267">
        <v>21</v>
      </c>
      <c r="O267">
        <v>356</v>
      </c>
      <c r="P267">
        <v>1061</v>
      </c>
      <c r="Q267">
        <v>1982</v>
      </c>
    </row>
    <row r="268" spans="1:17" x14ac:dyDescent="0.3">
      <c r="A268">
        <v>2873212765</v>
      </c>
      <c r="B268" t="s">
        <v>17</v>
      </c>
      <c r="C268" t="s">
        <v>18</v>
      </c>
      <c r="D268" t="s">
        <v>18</v>
      </c>
      <c r="E268">
        <v>7618</v>
      </c>
      <c r="F268">
        <v>5.1199998860000004</v>
      </c>
      <c r="G268">
        <v>5.1199998860000004</v>
      </c>
      <c r="H268">
        <v>0</v>
      </c>
      <c r="I268">
        <v>0</v>
      </c>
      <c r="J268">
        <v>0.219999999</v>
      </c>
      <c r="K268">
        <v>4.8800001139999996</v>
      </c>
      <c r="L268">
        <v>0.02</v>
      </c>
      <c r="M268">
        <v>0</v>
      </c>
      <c r="N268">
        <v>8</v>
      </c>
      <c r="O268">
        <v>404</v>
      </c>
      <c r="P268">
        <v>1028</v>
      </c>
      <c r="Q268">
        <v>2004</v>
      </c>
    </row>
    <row r="269" spans="1:17" x14ac:dyDescent="0.3">
      <c r="A269">
        <v>2873212765</v>
      </c>
      <c r="B269" t="s">
        <v>19</v>
      </c>
      <c r="C269" t="s">
        <v>20</v>
      </c>
      <c r="D269" t="s">
        <v>20</v>
      </c>
      <c r="E269">
        <v>7910</v>
      </c>
      <c r="F269">
        <v>5.3200001720000003</v>
      </c>
      <c r="G269">
        <v>5.3200001720000003</v>
      </c>
      <c r="H269">
        <v>0</v>
      </c>
      <c r="I269">
        <v>0</v>
      </c>
      <c r="J269">
        <v>0</v>
      </c>
      <c r="K269">
        <v>5.3200001720000003</v>
      </c>
      <c r="L269">
        <v>0</v>
      </c>
      <c r="M269">
        <v>0</v>
      </c>
      <c r="N269">
        <v>0</v>
      </c>
      <c r="O269">
        <v>331</v>
      </c>
      <c r="P269">
        <v>1109</v>
      </c>
      <c r="Q269">
        <v>1893</v>
      </c>
    </row>
    <row r="270" spans="1:17" x14ac:dyDescent="0.3">
      <c r="A270">
        <v>2873212765</v>
      </c>
      <c r="B270" t="s">
        <v>21</v>
      </c>
      <c r="C270" t="s">
        <v>22</v>
      </c>
      <c r="D270" t="s">
        <v>22</v>
      </c>
      <c r="E270">
        <v>8482</v>
      </c>
      <c r="F270">
        <v>5.6999998090000004</v>
      </c>
      <c r="G270">
        <v>5.6999998090000004</v>
      </c>
      <c r="H270">
        <v>0</v>
      </c>
      <c r="I270">
        <v>0</v>
      </c>
      <c r="J270">
        <v>0</v>
      </c>
      <c r="K270">
        <v>5.6900000569999998</v>
      </c>
      <c r="L270">
        <v>0.01</v>
      </c>
      <c r="M270">
        <v>0</v>
      </c>
      <c r="N270">
        <v>0</v>
      </c>
      <c r="O270">
        <v>448</v>
      </c>
      <c r="P270">
        <v>992</v>
      </c>
      <c r="Q270">
        <v>2063</v>
      </c>
    </row>
    <row r="271" spans="1:17" x14ac:dyDescent="0.3">
      <c r="A271">
        <v>2873212765</v>
      </c>
      <c r="B271" t="s">
        <v>24</v>
      </c>
      <c r="C271" t="s">
        <v>25</v>
      </c>
      <c r="D271" t="s">
        <v>25</v>
      </c>
      <c r="E271">
        <v>9685</v>
      </c>
      <c r="F271">
        <v>6.6500000950000002</v>
      </c>
      <c r="G271">
        <v>6.6500000950000002</v>
      </c>
      <c r="H271">
        <v>0</v>
      </c>
      <c r="I271">
        <v>3.1099998950000001</v>
      </c>
      <c r="J271">
        <v>0.02</v>
      </c>
      <c r="K271">
        <v>3.5099999899999998</v>
      </c>
      <c r="L271">
        <v>0.01</v>
      </c>
      <c r="M271">
        <v>47</v>
      </c>
      <c r="N271">
        <v>1</v>
      </c>
      <c r="O271">
        <v>305</v>
      </c>
      <c r="P271">
        <v>1087</v>
      </c>
      <c r="Q271">
        <v>2148</v>
      </c>
    </row>
    <row r="272" spans="1:17" x14ac:dyDescent="0.3">
      <c r="A272">
        <v>2873212765</v>
      </c>
      <c r="B272" t="s">
        <v>26</v>
      </c>
      <c r="C272" t="s">
        <v>27</v>
      </c>
      <c r="D272" t="s">
        <v>27</v>
      </c>
      <c r="E272">
        <v>2524</v>
      </c>
      <c r="F272">
        <v>1.7000000479999999</v>
      </c>
      <c r="G272">
        <v>1.7000000479999999</v>
      </c>
      <c r="H272">
        <v>0</v>
      </c>
      <c r="I272">
        <v>0</v>
      </c>
      <c r="J272">
        <v>0.34999999399999998</v>
      </c>
      <c r="K272">
        <v>1.3400000329999999</v>
      </c>
      <c r="L272">
        <v>0</v>
      </c>
      <c r="M272">
        <v>0</v>
      </c>
      <c r="N272">
        <v>8</v>
      </c>
      <c r="O272">
        <v>160</v>
      </c>
      <c r="P272">
        <v>1272</v>
      </c>
      <c r="Q272">
        <v>1529</v>
      </c>
    </row>
    <row r="273" spans="1:17" x14ac:dyDescent="0.3">
      <c r="A273">
        <v>2873212765</v>
      </c>
      <c r="B273" t="s">
        <v>29</v>
      </c>
      <c r="C273" t="s">
        <v>30</v>
      </c>
      <c r="D273" t="s">
        <v>30</v>
      </c>
      <c r="E273">
        <v>7762</v>
      </c>
      <c r="F273">
        <v>5.2399997709999999</v>
      </c>
      <c r="G273">
        <v>5.2399997709999999</v>
      </c>
      <c r="H273">
        <v>0</v>
      </c>
      <c r="I273">
        <v>7.0000000000000007E-2</v>
      </c>
      <c r="J273">
        <v>0.280000001</v>
      </c>
      <c r="K273">
        <v>4.8899998660000001</v>
      </c>
      <c r="L273">
        <v>0</v>
      </c>
      <c r="M273">
        <v>1</v>
      </c>
      <c r="N273">
        <v>6</v>
      </c>
      <c r="O273">
        <v>311</v>
      </c>
      <c r="P273">
        <v>1122</v>
      </c>
      <c r="Q273">
        <v>1890</v>
      </c>
    </row>
    <row r="274" spans="1:17" x14ac:dyDescent="0.3">
      <c r="A274">
        <v>2873212765</v>
      </c>
      <c r="B274" t="s">
        <v>33</v>
      </c>
      <c r="C274" t="s">
        <v>34</v>
      </c>
      <c r="D274" t="s">
        <v>34</v>
      </c>
      <c r="E274">
        <v>7948</v>
      </c>
      <c r="F274">
        <v>5.3699998860000004</v>
      </c>
      <c r="G274">
        <v>5.3699998860000004</v>
      </c>
      <c r="H274">
        <v>0</v>
      </c>
      <c r="I274">
        <v>0</v>
      </c>
      <c r="J274">
        <v>0</v>
      </c>
      <c r="K274">
        <v>5.3600001339999999</v>
      </c>
      <c r="L274">
        <v>0</v>
      </c>
      <c r="M274">
        <v>0</v>
      </c>
      <c r="N274">
        <v>0</v>
      </c>
      <c r="O274">
        <v>389</v>
      </c>
      <c r="P274">
        <v>1051</v>
      </c>
      <c r="Q274">
        <v>1956</v>
      </c>
    </row>
    <row r="275" spans="1:17" x14ac:dyDescent="0.3">
      <c r="A275">
        <v>2873212765</v>
      </c>
      <c r="B275" t="s">
        <v>35</v>
      </c>
      <c r="C275" t="s">
        <v>36</v>
      </c>
      <c r="D275" t="s">
        <v>36</v>
      </c>
      <c r="E275">
        <v>9202</v>
      </c>
      <c r="F275">
        <v>6.3000001909999996</v>
      </c>
      <c r="G275">
        <v>6.3000001909999996</v>
      </c>
      <c r="H275">
        <v>0</v>
      </c>
      <c r="I275">
        <v>1.5099999900000001</v>
      </c>
      <c r="J275">
        <v>0.119999997</v>
      </c>
      <c r="K275">
        <v>4.6599998469999999</v>
      </c>
      <c r="L275">
        <v>0.01</v>
      </c>
      <c r="M275">
        <v>22</v>
      </c>
      <c r="N275">
        <v>5</v>
      </c>
      <c r="O275">
        <v>378</v>
      </c>
      <c r="P275">
        <v>1035</v>
      </c>
      <c r="Q275">
        <v>2094</v>
      </c>
    </row>
    <row r="276" spans="1:17" x14ac:dyDescent="0.3">
      <c r="A276">
        <v>2873212765</v>
      </c>
      <c r="B276" t="s">
        <v>37</v>
      </c>
      <c r="C276" t="s">
        <v>38</v>
      </c>
      <c r="D276" t="s">
        <v>38</v>
      </c>
      <c r="E276">
        <v>8859</v>
      </c>
      <c r="F276">
        <v>5.9800000190000002</v>
      </c>
      <c r="G276">
        <v>5.9800000190000002</v>
      </c>
      <c r="H276">
        <v>0</v>
      </c>
      <c r="I276">
        <v>0.12999999500000001</v>
      </c>
      <c r="J276">
        <v>0.37000000500000002</v>
      </c>
      <c r="K276">
        <v>5.4699997900000001</v>
      </c>
      <c r="L276">
        <v>0.01</v>
      </c>
      <c r="M276">
        <v>2</v>
      </c>
      <c r="N276">
        <v>10</v>
      </c>
      <c r="O276">
        <v>371</v>
      </c>
      <c r="P276">
        <v>1057</v>
      </c>
      <c r="Q276">
        <v>1970</v>
      </c>
    </row>
    <row r="277" spans="1:17" x14ac:dyDescent="0.3">
      <c r="A277">
        <v>2873212765</v>
      </c>
      <c r="B277" t="s">
        <v>39</v>
      </c>
      <c r="C277" t="s">
        <v>40</v>
      </c>
      <c r="D277" t="s">
        <v>40</v>
      </c>
      <c r="E277">
        <v>7286</v>
      </c>
      <c r="F277">
        <v>4.9000000950000002</v>
      </c>
      <c r="G277">
        <v>4.9000000950000002</v>
      </c>
      <c r="H277">
        <v>0</v>
      </c>
      <c r="I277">
        <v>0.46000000800000002</v>
      </c>
      <c r="J277">
        <v>0</v>
      </c>
      <c r="K277">
        <v>4.420000076</v>
      </c>
      <c r="L277">
        <v>0.02</v>
      </c>
      <c r="M277">
        <v>46</v>
      </c>
      <c r="N277">
        <v>0</v>
      </c>
      <c r="O277">
        <v>366</v>
      </c>
      <c r="P277">
        <v>1028</v>
      </c>
      <c r="Q277">
        <v>2241</v>
      </c>
    </row>
    <row r="278" spans="1:17" x14ac:dyDescent="0.3">
      <c r="A278">
        <v>2873212765</v>
      </c>
      <c r="B278" t="s">
        <v>41</v>
      </c>
      <c r="C278" t="s">
        <v>42</v>
      </c>
      <c r="D278" t="s">
        <v>42</v>
      </c>
      <c r="E278">
        <v>9317</v>
      </c>
      <c r="F278">
        <v>6.3499999049999998</v>
      </c>
      <c r="G278">
        <v>6.3499999049999998</v>
      </c>
      <c r="H278">
        <v>0</v>
      </c>
      <c r="I278">
        <v>2.0899999139999998</v>
      </c>
      <c r="J278">
        <v>0.23000000400000001</v>
      </c>
      <c r="K278">
        <v>4.0199999809999998</v>
      </c>
      <c r="L278">
        <v>0.01</v>
      </c>
      <c r="M278">
        <v>28</v>
      </c>
      <c r="N278">
        <v>5</v>
      </c>
      <c r="O278">
        <v>330</v>
      </c>
      <c r="P278">
        <v>1077</v>
      </c>
      <c r="Q278">
        <v>2021</v>
      </c>
    </row>
    <row r="279" spans="1:17" x14ac:dyDescent="0.3">
      <c r="A279">
        <v>2873212765</v>
      </c>
      <c r="B279" t="s">
        <v>43</v>
      </c>
      <c r="C279" t="s">
        <v>44</v>
      </c>
      <c r="D279" t="s">
        <v>44</v>
      </c>
      <c r="E279">
        <v>6873</v>
      </c>
      <c r="F279">
        <v>4.6799998279999997</v>
      </c>
      <c r="G279">
        <v>4.6799998279999997</v>
      </c>
      <c r="H279">
        <v>0</v>
      </c>
      <c r="I279">
        <v>3</v>
      </c>
      <c r="J279">
        <v>5.9999998999999998E-2</v>
      </c>
      <c r="K279">
        <v>1.6200000050000001</v>
      </c>
      <c r="L279">
        <v>0</v>
      </c>
      <c r="M279">
        <v>46</v>
      </c>
      <c r="N279">
        <v>1</v>
      </c>
      <c r="O279">
        <v>190</v>
      </c>
      <c r="P279">
        <v>1203</v>
      </c>
      <c r="Q279">
        <v>1898</v>
      </c>
    </row>
    <row r="280" spans="1:17" x14ac:dyDescent="0.3">
      <c r="A280">
        <v>2873212765</v>
      </c>
      <c r="B280" t="s">
        <v>45</v>
      </c>
      <c r="C280" t="s">
        <v>46</v>
      </c>
      <c r="D280" t="s">
        <v>46</v>
      </c>
      <c r="E280">
        <v>7373</v>
      </c>
      <c r="F280">
        <v>4.9499998090000004</v>
      </c>
      <c r="G280">
        <v>4.9499998090000004</v>
      </c>
      <c r="H280">
        <v>0</v>
      </c>
      <c r="I280">
        <v>0</v>
      </c>
      <c r="J280">
        <v>0</v>
      </c>
      <c r="K280">
        <v>4.9499998090000004</v>
      </c>
      <c r="L280">
        <v>0</v>
      </c>
      <c r="M280">
        <v>0</v>
      </c>
      <c r="N280">
        <v>0</v>
      </c>
      <c r="O280">
        <v>359</v>
      </c>
      <c r="P280">
        <v>1081</v>
      </c>
      <c r="Q280">
        <v>1907</v>
      </c>
    </row>
    <row r="281" spans="1:17" x14ac:dyDescent="0.3">
      <c r="A281">
        <v>2873212765</v>
      </c>
      <c r="B281" t="s">
        <v>47</v>
      </c>
      <c r="C281" t="s">
        <v>48</v>
      </c>
      <c r="D281" t="s">
        <v>48</v>
      </c>
      <c r="E281">
        <v>8242</v>
      </c>
      <c r="F281">
        <v>5.5399999619999996</v>
      </c>
      <c r="G281">
        <v>5.5399999619999996</v>
      </c>
      <c r="H281">
        <v>0</v>
      </c>
      <c r="I281">
        <v>0.119999997</v>
      </c>
      <c r="J281">
        <v>0.18000000699999999</v>
      </c>
      <c r="K281">
        <v>5.2399997709999999</v>
      </c>
      <c r="L281">
        <v>0</v>
      </c>
      <c r="M281">
        <v>2</v>
      </c>
      <c r="N281">
        <v>5</v>
      </c>
      <c r="O281">
        <v>309</v>
      </c>
      <c r="P281">
        <v>1124</v>
      </c>
      <c r="Q281">
        <v>1882</v>
      </c>
    </row>
    <row r="282" spans="1:17" x14ac:dyDescent="0.3">
      <c r="A282">
        <v>2873212765</v>
      </c>
      <c r="B282" t="s">
        <v>49</v>
      </c>
      <c r="C282" t="s">
        <v>50</v>
      </c>
      <c r="D282" t="s">
        <v>50</v>
      </c>
      <c r="E282">
        <v>3516</v>
      </c>
      <c r="F282">
        <v>2.3599998950000001</v>
      </c>
      <c r="G282">
        <v>2.3599998950000001</v>
      </c>
      <c r="H282">
        <v>0</v>
      </c>
      <c r="I282">
        <v>0</v>
      </c>
      <c r="J282">
        <v>0</v>
      </c>
      <c r="K282">
        <v>2.3599998950000001</v>
      </c>
      <c r="L282">
        <v>0</v>
      </c>
      <c r="M282">
        <v>46</v>
      </c>
      <c r="N282">
        <v>0</v>
      </c>
      <c r="O282">
        <v>197</v>
      </c>
      <c r="P282">
        <v>1197</v>
      </c>
      <c r="Q282">
        <v>1966</v>
      </c>
    </row>
    <row r="283" spans="1:17" x14ac:dyDescent="0.3">
      <c r="A283">
        <v>2873212765</v>
      </c>
      <c r="B283" t="s">
        <v>51</v>
      </c>
      <c r="C283" t="s">
        <v>52</v>
      </c>
      <c r="D283" t="s">
        <v>52</v>
      </c>
      <c r="E283">
        <v>7913</v>
      </c>
      <c r="F283">
        <v>5.4099998469999999</v>
      </c>
      <c r="G283">
        <v>5.4099998469999999</v>
      </c>
      <c r="H283">
        <v>0</v>
      </c>
      <c r="I283">
        <v>2.1600000860000002</v>
      </c>
      <c r="J283">
        <v>0.34000000400000002</v>
      </c>
      <c r="K283">
        <v>2.9100000860000002</v>
      </c>
      <c r="L283">
        <v>0</v>
      </c>
      <c r="M283">
        <v>28</v>
      </c>
      <c r="N283">
        <v>7</v>
      </c>
      <c r="O283">
        <v>213</v>
      </c>
      <c r="P283">
        <v>1192</v>
      </c>
      <c r="Q283">
        <v>1835</v>
      </c>
    </row>
    <row r="284" spans="1:17" x14ac:dyDescent="0.3">
      <c r="A284">
        <v>2873212765</v>
      </c>
      <c r="B284" t="s">
        <v>53</v>
      </c>
      <c r="C284" t="s">
        <v>54</v>
      </c>
      <c r="D284" t="s">
        <v>54</v>
      </c>
      <c r="E284">
        <v>7365</v>
      </c>
      <c r="F284">
        <v>4.9499998090000004</v>
      </c>
      <c r="G284">
        <v>4.9499998090000004</v>
      </c>
      <c r="H284">
        <v>0</v>
      </c>
      <c r="I284">
        <v>1.3600000139999999</v>
      </c>
      <c r="J284">
        <v>1.4099999670000001</v>
      </c>
      <c r="K284">
        <v>2.1800000669999999</v>
      </c>
      <c r="L284">
        <v>0</v>
      </c>
      <c r="M284">
        <v>20</v>
      </c>
      <c r="N284">
        <v>23</v>
      </c>
      <c r="O284">
        <v>206</v>
      </c>
      <c r="P284">
        <v>1191</v>
      </c>
      <c r="Q284">
        <v>1780</v>
      </c>
    </row>
    <row r="285" spans="1:17" x14ac:dyDescent="0.3">
      <c r="A285">
        <v>2873212765</v>
      </c>
      <c r="B285" t="s">
        <v>55</v>
      </c>
      <c r="C285" t="s">
        <v>56</v>
      </c>
      <c r="D285" t="s">
        <v>56</v>
      </c>
      <c r="E285">
        <v>8452</v>
      </c>
      <c r="F285">
        <v>5.6799998279999997</v>
      </c>
      <c r="G285">
        <v>5.6799998279999997</v>
      </c>
      <c r="H285">
        <v>0</v>
      </c>
      <c r="I285">
        <v>0.33000001299999998</v>
      </c>
      <c r="J285">
        <v>1.0800000430000001</v>
      </c>
      <c r="K285">
        <v>4.2600002290000001</v>
      </c>
      <c r="L285">
        <v>0.01</v>
      </c>
      <c r="M285">
        <v>5</v>
      </c>
      <c r="N285">
        <v>20</v>
      </c>
      <c r="O285">
        <v>248</v>
      </c>
      <c r="P285">
        <v>1167</v>
      </c>
      <c r="Q285">
        <v>1830</v>
      </c>
    </row>
    <row r="286" spans="1:17" x14ac:dyDescent="0.3">
      <c r="A286">
        <v>2873212765</v>
      </c>
      <c r="B286" s="1">
        <v>42374</v>
      </c>
      <c r="C286" s="1">
        <v>42374</v>
      </c>
      <c r="D286" t="s">
        <v>57</v>
      </c>
      <c r="E286">
        <v>7399</v>
      </c>
      <c r="F286">
        <v>4.9699997900000001</v>
      </c>
      <c r="G286">
        <v>4.9699997900000001</v>
      </c>
      <c r="H286">
        <v>0</v>
      </c>
      <c r="I286">
        <v>0.49000000999999999</v>
      </c>
      <c r="J286">
        <v>1.039999962</v>
      </c>
      <c r="K286">
        <v>3.4400000569999998</v>
      </c>
      <c r="L286">
        <v>0</v>
      </c>
      <c r="M286">
        <v>7</v>
      </c>
      <c r="N286">
        <v>18</v>
      </c>
      <c r="O286">
        <v>196</v>
      </c>
      <c r="P286">
        <v>1219</v>
      </c>
      <c r="Q286">
        <v>1739</v>
      </c>
    </row>
    <row r="287" spans="1:17" x14ac:dyDescent="0.3">
      <c r="A287">
        <v>2873212765</v>
      </c>
      <c r="B287" s="1">
        <v>42405</v>
      </c>
      <c r="C287" s="1">
        <v>42405</v>
      </c>
      <c r="D287" t="s">
        <v>58</v>
      </c>
      <c r="E287">
        <v>7525</v>
      </c>
      <c r="F287">
        <v>5.0599999430000002</v>
      </c>
      <c r="G287">
        <v>5.0599999430000002</v>
      </c>
      <c r="H287">
        <v>0</v>
      </c>
      <c r="I287">
        <v>0</v>
      </c>
      <c r="J287">
        <v>0.209999993</v>
      </c>
      <c r="K287">
        <v>4.829999924</v>
      </c>
      <c r="L287">
        <v>0.02</v>
      </c>
      <c r="M287">
        <v>0</v>
      </c>
      <c r="N287">
        <v>7</v>
      </c>
      <c r="O287">
        <v>334</v>
      </c>
      <c r="P287">
        <v>1099</v>
      </c>
      <c r="Q287">
        <v>1878</v>
      </c>
    </row>
    <row r="288" spans="1:17" x14ac:dyDescent="0.3">
      <c r="A288">
        <v>2873212765</v>
      </c>
      <c r="B288" s="1">
        <v>42434</v>
      </c>
      <c r="C288" s="1">
        <v>42434</v>
      </c>
      <c r="D288" t="s">
        <v>59</v>
      </c>
      <c r="E288">
        <v>7412</v>
      </c>
      <c r="F288">
        <v>4.9800000190000002</v>
      </c>
      <c r="G288">
        <v>4.9800000190000002</v>
      </c>
      <c r="H288">
        <v>0</v>
      </c>
      <c r="I288">
        <v>5.9999998999999998E-2</v>
      </c>
      <c r="J288">
        <v>0.25</v>
      </c>
      <c r="K288">
        <v>4.6599998469999999</v>
      </c>
      <c r="L288">
        <v>0.01</v>
      </c>
      <c r="M288">
        <v>1</v>
      </c>
      <c r="N288">
        <v>6</v>
      </c>
      <c r="O288">
        <v>363</v>
      </c>
      <c r="P288">
        <v>1070</v>
      </c>
      <c r="Q288">
        <v>1906</v>
      </c>
    </row>
    <row r="289" spans="1:17" x14ac:dyDescent="0.3">
      <c r="A289">
        <v>2873212765</v>
      </c>
      <c r="B289" s="1">
        <v>42465</v>
      </c>
      <c r="C289" s="1">
        <v>42465</v>
      </c>
      <c r="D289" t="s">
        <v>57</v>
      </c>
      <c r="E289">
        <v>8278</v>
      </c>
      <c r="F289">
        <v>5.5599999430000002</v>
      </c>
      <c r="G289">
        <v>5.5599999430000002</v>
      </c>
      <c r="H289">
        <v>0</v>
      </c>
      <c r="I289">
        <v>0</v>
      </c>
      <c r="J289">
        <v>0</v>
      </c>
      <c r="K289">
        <v>5.5599999430000002</v>
      </c>
      <c r="L289">
        <v>0</v>
      </c>
      <c r="M289">
        <v>0</v>
      </c>
      <c r="N289">
        <v>0</v>
      </c>
      <c r="O289">
        <v>420</v>
      </c>
      <c r="P289">
        <v>1020</v>
      </c>
      <c r="Q289">
        <v>2015</v>
      </c>
    </row>
    <row r="290" spans="1:17" x14ac:dyDescent="0.3">
      <c r="A290">
        <v>2873212765</v>
      </c>
      <c r="B290" s="1">
        <v>42495</v>
      </c>
      <c r="C290" s="1">
        <v>42495</v>
      </c>
      <c r="D290" t="s">
        <v>60</v>
      </c>
      <c r="E290">
        <v>8314</v>
      </c>
      <c r="F290">
        <v>5.6100001339999999</v>
      </c>
      <c r="G290">
        <v>5.6100001339999999</v>
      </c>
      <c r="H290">
        <v>0</v>
      </c>
      <c r="I290">
        <v>0.77999997099999996</v>
      </c>
      <c r="J290">
        <v>0.80000001200000004</v>
      </c>
      <c r="K290">
        <v>4.0300002099999999</v>
      </c>
      <c r="L290">
        <v>0</v>
      </c>
      <c r="M290">
        <v>13</v>
      </c>
      <c r="N290">
        <v>23</v>
      </c>
      <c r="O290">
        <v>311</v>
      </c>
      <c r="P290">
        <v>1093</v>
      </c>
      <c r="Q290">
        <v>1971</v>
      </c>
    </row>
    <row r="291" spans="1:17" x14ac:dyDescent="0.3">
      <c r="A291">
        <v>2873212765</v>
      </c>
      <c r="B291" s="1">
        <v>42526</v>
      </c>
      <c r="C291" s="1">
        <v>42526</v>
      </c>
      <c r="D291" t="s">
        <v>16</v>
      </c>
      <c r="E291">
        <v>7063</v>
      </c>
      <c r="F291">
        <v>4.75</v>
      </c>
      <c r="G291">
        <v>4.75</v>
      </c>
      <c r="H291">
        <v>0</v>
      </c>
      <c r="I291">
        <v>0</v>
      </c>
      <c r="J291">
        <v>0.119999997</v>
      </c>
      <c r="K291">
        <v>4.6100001339999999</v>
      </c>
      <c r="L291">
        <v>0.01</v>
      </c>
      <c r="M291">
        <v>0</v>
      </c>
      <c r="N291">
        <v>5</v>
      </c>
      <c r="O291">
        <v>370</v>
      </c>
      <c r="P291">
        <v>1065</v>
      </c>
      <c r="Q291">
        <v>1910</v>
      </c>
    </row>
    <row r="292" spans="1:17" x14ac:dyDescent="0.3">
      <c r="A292">
        <v>2873212765</v>
      </c>
      <c r="B292" s="1">
        <v>42556</v>
      </c>
      <c r="C292" s="1">
        <v>42556</v>
      </c>
      <c r="D292" t="s">
        <v>57</v>
      </c>
      <c r="E292">
        <v>4940</v>
      </c>
      <c r="F292">
        <v>3.380000114</v>
      </c>
      <c r="G292">
        <v>3.380000114</v>
      </c>
      <c r="H292">
        <v>0</v>
      </c>
      <c r="I292">
        <v>2.2799999710000001</v>
      </c>
      <c r="J292">
        <v>0.55000001200000004</v>
      </c>
      <c r="K292">
        <v>0.55000001200000004</v>
      </c>
      <c r="L292">
        <v>0</v>
      </c>
      <c r="M292">
        <v>75</v>
      </c>
      <c r="N292">
        <v>11</v>
      </c>
      <c r="O292">
        <v>52</v>
      </c>
      <c r="P292">
        <v>1302</v>
      </c>
      <c r="Q292">
        <v>1897</v>
      </c>
    </row>
    <row r="293" spans="1:17" x14ac:dyDescent="0.3">
      <c r="A293">
        <v>2873212765</v>
      </c>
      <c r="B293" s="1">
        <v>42587</v>
      </c>
      <c r="C293" s="1">
        <v>42587</v>
      </c>
      <c r="D293" t="s">
        <v>58</v>
      </c>
      <c r="E293">
        <v>8168</v>
      </c>
      <c r="F293">
        <v>5.5399999619999996</v>
      </c>
      <c r="G293">
        <v>5.5399999619999996</v>
      </c>
      <c r="H293">
        <v>0</v>
      </c>
      <c r="I293">
        <v>2.9000000950000002</v>
      </c>
      <c r="J293">
        <v>0</v>
      </c>
      <c r="K293">
        <v>2.6400001049999999</v>
      </c>
      <c r="L293">
        <v>0</v>
      </c>
      <c r="M293">
        <v>46</v>
      </c>
      <c r="N293">
        <v>0</v>
      </c>
      <c r="O293">
        <v>326</v>
      </c>
      <c r="P293">
        <v>1068</v>
      </c>
      <c r="Q293">
        <v>2096</v>
      </c>
    </row>
    <row r="294" spans="1:17" x14ac:dyDescent="0.3">
      <c r="A294">
        <v>2873212765</v>
      </c>
      <c r="B294" s="1">
        <v>42618</v>
      </c>
      <c r="C294" s="1">
        <v>42618</v>
      </c>
      <c r="D294" t="s">
        <v>61</v>
      </c>
      <c r="E294">
        <v>7726</v>
      </c>
      <c r="F294">
        <v>5.1900000569999998</v>
      </c>
      <c r="G294">
        <v>5.1900000569999998</v>
      </c>
      <c r="H294">
        <v>0</v>
      </c>
      <c r="I294">
        <v>0</v>
      </c>
      <c r="J294">
        <v>0</v>
      </c>
      <c r="K294">
        <v>5.1900000569999998</v>
      </c>
      <c r="L294">
        <v>0</v>
      </c>
      <c r="M294">
        <v>0</v>
      </c>
      <c r="N294">
        <v>0</v>
      </c>
      <c r="O294">
        <v>345</v>
      </c>
      <c r="P294">
        <v>1095</v>
      </c>
      <c r="Q294">
        <v>1906</v>
      </c>
    </row>
    <row r="295" spans="1:17" x14ac:dyDescent="0.3">
      <c r="A295">
        <v>2873212765</v>
      </c>
      <c r="B295" s="1">
        <v>42648</v>
      </c>
      <c r="C295" s="1">
        <v>42648</v>
      </c>
      <c r="D295" t="s">
        <v>62</v>
      </c>
      <c r="E295">
        <v>8275</v>
      </c>
      <c r="F295">
        <v>5.5599999430000002</v>
      </c>
      <c r="G295">
        <v>5.5599999430000002</v>
      </c>
      <c r="H295">
        <v>0</v>
      </c>
      <c r="I295">
        <v>0</v>
      </c>
      <c r="J295">
        <v>0</v>
      </c>
      <c r="K295">
        <v>5.5500001909999996</v>
      </c>
      <c r="L295">
        <v>0.01</v>
      </c>
      <c r="M295">
        <v>0</v>
      </c>
      <c r="N295">
        <v>0</v>
      </c>
      <c r="O295">
        <v>373</v>
      </c>
      <c r="P295">
        <v>1067</v>
      </c>
      <c r="Q295">
        <v>1962</v>
      </c>
    </row>
    <row r="296" spans="1:17" x14ac:dyDescent="0.3">
      <c r="A296">
        <v>2873212765</v>
      </c>
      <c r="B296" s="1">
        <v>42679</v>
      </c>
      <c r="C296" s="1">
        <v>42679</v>
      </c>
      <c r="D296" t="s">
        <v>59</v>
      </c>
      <c r="E296">
        <v>6440</v>
      </c>
      <c r="F296">
        <v>4.329999924</v>
      </c>
      <c r="G296">
        <v>4.329999924</v>
      </c>
      <c r="H296">
        <v>0</v>
      </c>
      <c r="I296">
        <v>0</v>
      </c>
      <c r="J296">
        <v>0</v>
      </c>
      <c r="K296">
        <v>4.3200001720000003</v>
      </c>
      <c r="L296">
        <v>0.01</v>
      </c>
      <c r="M296">
        <v>0</v>
      </c>
      <c r="N296">
        <v>0</v>
      </c>
      <c r="O296">
        <v>319</v>
      </c>
      <c r="P296">
        <v>1121</v>
      </c>
      <c r="Q296">
        <v>1826</v>
      </c>
    </row>
    <row r="297" spans="1:17" x14ac:dyDescent="0.3">
      <c r="A297">
        <v>2873212765</v>
      </c>
      <c r="B297" s="1">
        <v>42709</v>
      </c>
      <c r="C297" s="1">
        <v>42709</v>
      </c>
      <c r="D297" t="s">
        <v>61</v>
      </c>
      <c r="E297">
        <v>7566</v>
      </c>
      <c r="F297">
        <v>5.1100001339999999</v>
      </c>
      <c r="G297">
        <v>5.1100001339999999</v>
      </c>
      <c r="H297">
        <v>0</v>
      </c>
      <c r="I297">
        <v>0</v>
      </c>
      <c r="J297">
        <v>0</v>
      </c>
      <c r="K297">
        <v>5.1100001339999999</v>
      </c>
      <c r="L297">
        <v>0</v>
      </c>
      <c r="M297">
        <v>0</v>
      </c>
      <c r="N297">
        <v>0</v>
      </c>
      <c r="O297">
        <v>268</v>
      </c>
      <c r="P297">
        <v>720</v>
      </c>
      <c r="Q297">
        <v>1431</v>
      </c>
    </row>
    <row r="298" spans="1:17" x14ac:dyDescent="0.3">
      <c r="A298">
        <v>3372868164</v>
      </c>
      <c r="B298" s="1">
        <v>42708</v>
      </c>
      <c r="C298" s="1">
        <v>42708</v>
      </c>
      <c r="D298" t="s">
        <v>16</v>
      </c>
      <c r="E298">
        <v>4747</v>
      </c>
      <c r="F298">
        <v>3.2400000100000002</v>
      </c>
      <c r="G298">
        <v>3.2400000100000002</v>
      </c>
      <c r="H298">
        <v>0</v>
      </c>
      <c r="I298">
        <v>0</v>
      </c>
      <c r="J298">
        <v>0</v>
      </c>
      <c r="K298">
        <v>3.2300000190000002</v>
      </c>
      <c r="L298">
        <v>0.01</v>
      </c>
      <c r="M298">
        <v>0</v>
      </c>
      <c r="N298">
        <v>0</v>
      </c>
      <c r="O298">
        <v>280</v>
      </c>
      <c r="P298">
        <v>1160</v>
      </c>
      <c r="Q298">
        <v>1788</v>
      </c>
    </row>
    <row r="299" spans="1:17" x14ac:dyDescent="0.3">
      <c r="A299">
        <v>3372868164</v>
      </c>
      <c r="B299" t="s">
        <v>17</v>
      </c>
      <c r="C299" t="s">
        <v>18</v>
      </c>
      <c r="D299" t="s">
        <v>18</v>
      </c>
      <c r="E299">
        <v>9715</v>
      </c>
      <c r="F299">
        <v>6.6300001139999996</v>
      </c>
      <c r="G299">
        <v>6.6300001139999996</v>
      </c>
      <c r="H299">
        <v>0</v>
      </c>
      <c r="I299">
        <v>0.99000001000000004</v>
      </c>
      <c r="J299">
        <v>0.34000000400000002</v>
      </c>
      <c r="K299">
        <v>5.2699999809999998</v>
      </c>
      <c r="L299">
        <v>0.02</v>
      </c>
      <c r="M299">
        <v>16</v>
      </c>
      <c r="N299">
        <v>8</v>
      </c>
      <c r="O299">
        <v>371</v>
      </c>
      <c r="P299">
        <v>1045</v>
      </c>
      <c r="Q299">
        <v>2093</v>
      </c>
    </row>
    <row r="300" spans="1:17" x14ac:dyDescent="0.3">
      <c r="A300">
        <v>3372868164</v>
      </c>
      <c r="B300" t="s">
        <v>19</v>
      </c>
      <c r="C300" t="s">
        <v>20</v>
      </c>
      <c r="D300" t="s">
        <v>20</v>
      </c>
      <c r="E300">
        <v>8844</v>
      </c>
      <c r="F300">
        <v>6.0300002099999999</v>
      </c>
      <c r="G300">
        <v>6.0300002099999999</v>
      </c>
      <c r="H300">
        <v>0</v>
      </c>
      <c r="I300">
        <v>0.34000000400000002</v>
      </c>
      <c r="J300">
        <v>1.0299999710000001</v>
      </c>
      <c r="K300">
        <v>4.6500000950000002</v>
      </c>
      <c r="L300">
        <v>0.01</v>
      </c>
      <c r="M300">
        <v>6</v>
      </c>
      <c r="N300">
        <v>25</v>
      </c>
      <c r="O300">
        <v>370</v>
      </c>
      <c r="P300">
        <v>1039</v>
      </c>
      <c r="Q300">
        <v>2065</v>
      </c>
    </row>
    <row r="301" spans="1:17" x14ac:dyDescent="0.3">
      <c r="A301">
        <v>3372868164</v>
      </c>
      <c r="B301" t="s">
        <v>21</v>
      </c>
      <c r="C301" t="s">
        <v>22</v>
      </c>
      <c r="D301" t="s">
        <v>22</v>
      </c>
      <c r="E301">
        <v>7451</v>
      </c>
      <c r="F301">
        <v>5.079999924</v>
      </c>
      <c r="G301">
        <v>5.079999924</v>
      </c>
      <c r="H301">
        <v>0</v>
      </c>
      <c r="I301">
        <v>0</v>
      </c>
      <c r="J301">
        <v>0</v>
      </c>
      <c r="K301">
        <v>5.0599999430000002</v>
      </c>
      <c r="L301">
        <v>0.02</v>
      </c>
      <c r="M301">
        <v>0</v>
      </c>
      <c r="N301">
        <v>0</v>
      </c>
      <c r="O301">
        <v>335</v>
      </c>
      <c r="P301">
        <v>1105</v>
      </c>
      <c r="Q301">
        <v>1908</v>
      </c>
    </row>
    <row r="302" spans="1:17" x14ac:dyDescent="0.3">
      <c r="A302">
        <v>3372868164</v>
      </c>
      <c r="B302" t="s">
        <v>24</v>
      </c>
      <c r="C302" t="s">
        <v>25</v>
      </c>
      <c r="D302" t="s">
        <v>25</v>
      </c>
      <c r="E302">
        <v>6905</v>
      </c>
      <c r="F302">
        <v>4.7300000190000002</v>
      </c>
      <c r="G302">
        <v>4.7300000190000002</v>
      </c>
      <c r="H302">
        <v>0</v>
      </c>
      <c r="I302">
        <v>0</v>
      </c>
      <c r="J302">
        <v>0</v>
      </c>
      <c r="K302">
        <v>4.6999998090000004</v>
      </c>
      <c r="L302">
        <v>2.9999998999999999E-2</v>
      </c>
      <c r="M302">
        <v>0</v>
      </c>
      <c r="N302">
        <v>0</v>
      </c>
      <c r="O302">
        <v>356</v>
      </c>
      <c r="P302">
        <v>1084</v>
      </c>
      <c r="Q302">
        <v>1908</v>
      </c>
    </row>
    <row r="303" spans="1:17" x14ac:dyDescent="0.3">
      <c r="A303">
        <v>3372868164</v>
      </c>
      <c r="B303" t="s">
        <v>26</v>
      </c>
      <c r="C303" t="s">
        <v>27</v>
      </c>
      <c r="D303" t="s">
        <v>27</v>
      </c>
      <c r="E303">
        <v>8199</v>
      </c>
      <c r="F303">
        <v>5.8800001139999996</v>
      </c>
      <c r="G303">
        <v>5.8800001139999996</v>
      </c>
      <c r="H303">
        <v>0</v>
      </c>
      <c r="I303">
        <v>1.4099999670000001</v>
      </c>
      <c r="J303">
        <v>0.10000000100000001</v>
      </c>
      <c r="K303">
        <v>4.3600001339999999</v>
      </c>
      <c r="L303">
        <v>0.01</v>
      </c>
      <c r="M303">
        <v>11</v>
      </c>
      <c r="N303">
        <v>2</v>
      </c>
      <c r="O303">
        <v>322</v>
      </c>
      <c r="P303">
        <v>1105</v>
      </c>
      <c r="Q303">
        <v>1964</v>
      </c>
    </row>
    <row r="304" spans="1:17" x14ac:dyDescent="0.3">
      <c r="A304">
        <v>3372868164</v>
      </c>
      <c r="B304" t="s">
        <v>29</v>
      </c>
      <c r="C304" t="s">
        <v>30</v>
      </c>
      <c r="D304" t="s">
        <v>30</v>
      </c>
      <c r="E304">
        <v>6798</v>
      </c>
      <c r="F304">
        <v>4.6399998660000001</v>
      </c>
      <c r="G304">
        <v>4.6399998660000001</v>
      </c>
      <c r="H304">
        <v>0</v>
      </c>
      <c r="I304">
        <v>1.0800000430000001</v>
      </c>
      <c r="J304">
        <v>0.20000000300000001</v>
      </c>
      <c r="K304">
        <v>3.3499999049999998</v>
      </c>
      <c r="L304">
        <v>0</v>
      </c>
      <c r="M304">
        <v>20</v>
      </c>
      <c r="N304">
        <v>7</v>
      </c>
      <c r="O304">
        <v>343</v>
      </c>
      <c r="P304">
        <v>1070</v>
      </c>
      <c r="Q304">
        <v>2014</v>
      </c>
    </row>
    <row r="305" spans="1:17" x14ac:dyDescent="0.3">
      <c r="A305">
        <v>3372868164</v>
      </c>
      <c r="B305" t="s">
        <v>33</v>
      </c>
      <c r="C305" t="s">
        <v>34</v>
      </c>
      <c r="D305" t="s">
        <v>34</v>
      </c>
      <c r="E305">
        <v>7711</v>
      </c>
      <c r="F305">
        <v>5.2600002290000001</v>
      </c>
      <c r="G305">
        <v>5.2600002290000001</v>
      </c>
      <c r="H305">
        <v>0</v>
      </c>
      <c r="I305">
        <v>0</v>
      </c>
      <c r="J305">
        <v>0</v>
      </c>
      <c r="K305">
        <v>5.2399997709999999</v>
      </c>
      <c r="L305">
        <v>0.02</v>
      </c>
      <c r="M305">
        <v>0</v>
      </c>
      <c r="N305">
        <v>0</v>
      </c>
      <c r="O305">
        <v>376</v>
      </c>
      <c r="P305">
        <v>1064</v>
      </c>
      <c r="Q305">
        <v>1985</v>
      </c>
    </row>
    <row r="306" spans="1:17" x14ac:dyDescent="0.3">
      <c r="A306">
        <v>3372868164</v>
      </c>
      <c r="B306" t="s">
        <v>35</v>
      </c>
      <c r="C306" t="s">
        <v>36</v>
      </c>
      <c r="D306" t="s">
        <v>36</v>
      </c>
      <c r="E306">
        <v>4880</v>
      </c>
      <c r="F306">
        <v>3.329999924</v>
      </c>
      <c r="G306">
        <v>3.329999924</v>
      </c>
      <c r="H306">
        <v>0</v>
      </c>
      <c r="I306">
        <v>0.83999997400000004</v>
      </c>
      <c r="J306">
        <v>9.0000003999999995E-2</v>
      </c>
      <c r="K306">
        <v>2.380000114</v>
      </c>
      <c r="L306">
        <v>0.02</v>
      </c>
      <c r="M306">
        <v>15</v>
      </c>
      <c r="N306">
        <v>3</v>
      </c>
      <c r="O306">
        <v>274</v>
      </c>
      <c r="P306">
        <v>1148</v>
      </c>
      <c r="Q306">
        <v>1867</v>
      </c>
    </row>
    <row r="307" spans="1:17" x14ac:dyDescent="0.3">
      <c r="A307">
        <v>3372868164</v>
      </c>
      <c r="B307" t="s">
        <v>37</v>
      </c>
      <c r="C307" t="s">
        <v>38</v>
      </c>
      <c r="D307" t="s">
        <v>38</v>
      </c>
      <c r="E307">
        <v>8857</v>
      </c>
      <c r="F307">
        <v>6.0700001720000003</v>
      </c>
      <c r="G307">
        <v>6.0700001720000003</v>
      </c>
      <c r="H307">
        <v>0</v>
      </c>
      <c r="I307">
        <v>1.1499999759999999</v>
      </c>
      <c r="J307">
        <v>0.25999999000000001</v>
      </c>
      <c r="K307">
        <v>4.6399998660000001</v>
      </c>
      <c r="L307">
        <v>0.01</v>
      </c>
      <c r="M307">
        <v>18</v>
      </c>
      <c r="N307">
        <v>9</v>
      </c>
      <c r="O307">
        <v>376</v>
      </c>
      <c r="P307">
        <v>1037</v>
      </c>
      <c r="Q307">
        <v>2124</v>
      </c>
    </row>
    <row r="308" spans="1:17" x14ac:dyDescent="0.3">
      <c r="A308">
        <v>3372868164</v>
      </c>
      <c r="B308" t="s">
        <v>39</v>
      </c>
      <c r="C308" t="s">
        <v>40</v>
      </c>
      <c r="D308" t="s">
        <v>40</v>
      </c>
      <c r="E308">
        <v>3843</v>
      </c>
      <c r="F308">
        <v>2.619999886</v>
      </c>
      <c r="G308">
        <v>2.619999886</v>
      </c>
      <c r="H308">
        <v>0</v>
      </c>
      <c r="I308">
        <v>0</v>
      </c>
      <c r="J308">
        <v>0</v>
      </c>
      <c r="K308">
        <v>2.6099998950000001</v>
      </c>
      <c r="L308">
        <v>0.01</v>
      </c>
      <c r="M308">
        <v>0</v>
      </c>
      <c r="N308">
        <v>0</v>
      </c>
      <c r="O308">
        <v>206</v>
      </c>
      <c r="P308">
        <v>1234</v>
      </c>
      <c r="Q308">
        <v>1669</v>
      </c>
    </row>
    <row r="309" spans="1:17" x14ac:dyDescent="0.3">
      <c r="A309">
        <v>3372868164</v>
      </c>
      <c r="B309" t="s">
        <v>41</v>
      </c>
      <c r="C309" t="s">
        <v>42</v>
      </c>
      <c r="D309" t="s">
        <v>42</v>
      </c>
      <c r="E309">
        <v>7396</v>
      </c>
      <c r="F309">
        <v>5.0700001720000003</v>
      </c>
      <c r="G309">
        <v>5.0700001720000003</v>
      </c>
      <c r="H309">
        <v>0</v>
      </c>
      <c r="I309">
        <v>1.3999999759999999</v>
      </c>
      <c r="J309">
        <v>7.9999998000000003E-2</v>
      </c>
      <c r="K309">
        <v>3.579999924</v>
      </c>
      <c r="L309">
        <v>0</v>
      </c>
      <c r="M309">
        <v>20</v>
      </c>
      <c r="N309">
        <v>2</v>
      </c>
      <c r="O309">
        <v>303</v>
      </c>
      <c r="P309">
        <v>1115</v>
      </c>
      <c r="Q309">
        <v>1995</v>
      </c>
    </row>
    <row r="310" spans="1:17" x14ac:dyDescent="0.3">
      <c r="A310">
        <v>3372868164</v>
      </c>
      <c r="B310" t="s">
        <v>43</v>
      </c>
      <c r="C310" t="s">
        <v>44</v>
      </c>
      <c r="D310" t="s">
        <v>44</v>
      </c>
      <c r="E310">
        <v>6731</v>
      </c>
      <c r="F310">
        <v>4.5900001530000001</v>
      </c>
      <c r="G310">
        <v>4.5900001530000001</v>
      </c>
      <c r="H310">
        <v>0</v>
      </c>
      <c r="I310">
        <v>0.88999998599999997</v>
      </c>
      <c r="J310">
        <v>0.189999998</v>
      </c>
      <c r="K310">
        <v>3.4900000100000002</v>
      </c>
      <c r="L310">
        <v>0.02</v>
      </c>
      <c r="M310">
        <v>14</v>
      </c>
      <c r="N310">
        <v>7</v>
      </c>
      <c r="O310">
        <v>292</v>
      </c>
      <c r="P310">
        <v>1127</v>
      </c>
      <c r="Q310">
        <v>1921</v>
      </c>
    </row>
    <row r="311" spans="1:17" x14ac:dyDescent="0.3">
      <c r="A311">
        <v>3372868164</v>
      </c>
      <c r="B311" t="s">
        <v>45</v>
      </c>
      <c r="C311" t="s">
        <v>46</v>
      </c>
      <c r="D311" t="s">
        <v>46</v>
      </c>
      <c r="E311">
        <v>5995</v>
      </c>
      <c r="F311">
        <v>4.0900001530000001</v>
      </c>
      <c r="G311">
        <v>4.0900001530000001</v>
      </c>
      <c r="H311">
        <v>0</v>
      </c>
      <c r="I311">
        <v>0</v>
      </c>
      <c r="J311">
        <v>0</v>
      </c>
      <c r="K311">
        <v>4.0900001530000001</v>
      </c>
      <c r="L311">
        <v>0</v>
      </c>
      <c r="M311">
        <v>0</v>
      </c>
      <c r="N311">
        <v>0</v>
      </c>
      <c r="O311">
        <v>416</v>
      </c>
      <c r="P311">
        <v>1024</v>
      </c>
      <c r="Q311">
        <v>2010</v>
      </c>
    </row>
    <row r="312" spans="1:17" x14ac:dyDescent="0.3">
      <c r="A312">
        <v>3372868164</v>
      </c>
      <c r="B312" t="s">
        <v>47</v>
      </c>
      <c r="C312" t="s">
        <v>48</v>
      </c>
      <c r="D312" t="s">
        <v>48</v>
      </c>
      <c r="E312">
        <v>8283</v>
      </c>
      <c r="F312">
        <v>5.7899999619999996</v>
      </c>
      <c r="G312">
        <v>5.7899999619999996</v>
      </c>
      <c r="H312">
        <v>0</v>
      </c>
      <c r="I312">
        <v>1.8500000240000001</v>
      </c>
      <c r="J312">
        <v>5.0000001000000002E-2</v>
      </c>
      <c r="K312">
        <v>3.869999886</v>
      </c>
      <c r="L312">
        <v>0.01</v>
      </c>
      <c r="M312">
        <v>22</v>
      </c>
      <c r="N312">
        <v>2</v>
      </c>
      <c r="O312">
        <v>333</v>
      </c>
      <c r="P312">
        <v>1083</v>
      </c>
      <c r="Q312">
        <v>2057</v>
      </c>
    </row>
    <row r="313" spans="1:17" x14ac:dyDescent="0.3">
      <c r="A313">
        <v>3372868164</v>
      </c>
      <c r="B313" t="s">
        <v>49</v>
      </c>
      <c r="C313" t="s">
        <v>50</v>
      </c>
      <c r="D313" t="s">
        <v>50</v>
      </c>
      <c r="E313">
        <v>7904</v>
      </c>
      <c r="F313">
        <v>5.420000076</v>
      </c>
      <c r="G313">
        <v>5.420000076</v>
      </c>
      <c r="H313">
        <v>0</v>
      </c>
      <c r="I313">
        <v>1.5800000430000001</v>
      </c>
      <c r="J313">
        <v>0.62999999500000003</v>
      </c>
      <c r="K313">
        <v>3.1900000569999998</v>
      </c>
      <c r="L313">
        <v>0.01</v>
      </c>
      <c r="M313">
        <v>24</v>
      </c>
      <c r="N313">
        <v>13</v>
      </c>
      <c r="O313">
        <v>346</v>
      </c>
      <c r="P313">
        <v>1057</v>
      </c>
      <c r="Q313">
        <v>2095</v>
      </c>
    </row>
    <row r="314" spans="1:17" x14ac:dyDescent="0.3">
      <c r="A314">
        <v>3372868164</v>
      </c>
      <c r="B314" t="s">
        <v>51</v>
      </c>
      <c r="C314" t="s">
        <v>52</v>
      </c>
      <c r="D314" t="s">
        <v>52</v>
      </c>
      <c r="E314">
        <v>5512</v>
      </c>
      <c r="F314">
        <v>3.7599999899999998</v>
      </c>
      <c r="G314">
        <v>3.7599999899999998</v>
      </c>
      <c r="H314">
        <v>0</v>
      </c>
      <c r="I314">
        <v>0</v>
      </c>
      <c r="J314">
        <v>0</v>
      </c>
      <c r="K314">
        <v>3.7599999899999998</v>
      </c>
      <c r="L314">
        <v>0</v>
      </c>
      <c r="M314">
        <v>0</v>
      </c>
      <c r="N314">
        <v>0</v>
      </c>
      <c r="O314">
        <v>385</v>
      </c>
      <c r="P314">
        <v>1055</v>
      </c>
      <c r="Q314">
        <v>1972</v>
      </c>
    </row>
    <row r="315" spans="1:17" x14ac:dyDescent="0.3">
      <c r="A315">
        <v>3372868164</v>
      </c>
      <c r="B315" t="s">
        <v>53</v>
      </c>
      <c r="C315" t="s">
        <v>54</v>
      </c>
      <c r="D315" t="s">
        <v>54</v>
      </c>
      <c r="E315">
        <v>9135</v>
      </c>
      <c r="F315">
        <v>6.2300000190000002</v>
      </c>
      <c r="G315">
        <v>6.2300000190000002</v>
      </c>
      <c r="H315">
        <v>0</v>
      </c>
      <c r="I315">
        <v>0</v>
      </c>
      <c r="J315">
        <v>0</v>
      </c>
      <c r="K315">
        <v>6.2199997900000001</v>
      </c>
      <c r="L315">
        <v>0.01</v>
      </c>
      <c r="M315">
        <v>0</v>
      </c>
      <c r="N315">
        <v>0</v>
      </c>
      <c r="O315">
        <v>402</v>
      </c>
      <c r="P315">
        <v>1038</v>
      </c>
      <c r="Q315">
        <v>2044</v>
      </c>
    </row>
    <row r="316" spans="1:17" x14ac:dyDescent="0.3">
      <c r="A316">
        <v>3372868164</v>
      </c>
      <c r="B316" t="s">
        <v>55</v>
      </c>
      <c r="C316" t="s">
        <v>56</v>
      </c>
      <c r="D316" t="s">
        <v>56</v>
      </c>
      <c r="E316">
        <v>5250</v>
      </c>
      <c r="F316">
        <v>3.579999924</v>
      </c>
      <c r="G316">
        <v>3.579999924</v>
      </c>
      <c r="H316">
        <v>0</v>
      </c>
      <c r="I316">
        <v>1.059999943</v>
      </c>
      <c r="J316">
        <v>9.0000003999999995E-2</v>
      </c>
      <c r="K316">
        <v>2.420000076</v>
      </c>
      <c r="L316">
        <v>0.01</v>
      </c>
      <c r="M316">
        <v>17</v>
      </c>
      <c r="N316">
        <v>4</v>
      </c>
      <c r="O316">
        <v>300</v>
      </c>
      <c r="P316">
        <v>1119</v>
      </c>
      <c r="Q316">
        <v>1946</v>
      </c>
    </row>
    <row r="317" spans="1:17" x14ac:dyDescent="0.3">
      <c r="A317">
        <v>3372868164</v>
      </c>
      <c r="B317" s="1">
        <v>42374</v>
      </c>
      <c r="C317" s="1">
        <v>42374</v>
      </c>
      <c r="D317" t="s">
        <v>57</v>
      </c>
      <c r="E317">
        <v>3077</v>
      </c>
      <c r="F317">
        <v>2.0999999049999998</v>
      </c>
      <c r="G317">
        <v>2.0999999049999998</v>
      </c>
      <c r="H317">
        <v>0</v>
      </c>
      <c r="I317">
        <v>0</v>
      </c>
      <c r="J317">
        <v>0</v>
      </c>
      <c r="K317">
        <v>2.0899999139999998</v>
      </c>
      <c r="L317">
        <v>0</v>
      </c>
      <c r="M317">
        <v>0</v>
      </c>
      <c r="N317">
        <v>0</v>
      </c>
      <c r="O317">
        <v>172</v>
      </c>
      <c r="P317">
        <v>842</v>
      </c>
      <c r="Q317">
        <v>1237</v>
      </c>
    </row>
    <row r="318" spans="1:17" x14ac:dyDescent="0.3">
      <c r="A318">
        <v>3977333714</v>
      </c>
      <c r="B318" s="1">
        <v>42708</v>
      </c>
      <c r="C318" s="1">
        <v>42708</v>
      </c>
      <c r="D318" t="s">
        <v>16</v>
      </c>
      <c r="E318">
        <v>8856</v>
      </c>
      <c r="F318">
        <v>5.9800000190000002</v>
      </c>
      <c r="G318">
        <v>5.9800000190000002</v>
      </c>
      <c r="H318">
        <v>0</v>
      </c>
      <c r="I318">
        <v>3.0599999430000002</v>
      </c>
      <c r="J318">
        <v>0.91000002599999996</v>
      </c>
      <c r="K318">
        <v>2.0099999899999998</v>
      </c>
      <c r="L318">
        <v>0</v>
      </c>
      <c r="M318">
        <v>44</v>
      </c>
      <c r="N318">
        <v>19</v>
      </c>
      <c r="O318">
        <v>131</v>
      </c>
      <c r="P318">
        <v>777</v>
      </c>
      <c r="Q318">
        <v>1450</v>
      </c>
    </row>
    <row r="319" spans="1:17" x14ac:dyDescent="0.3">
      <c r="A319">
        <v>3977333714</v>
      </c>
      <c r="B319" t="s">
        <v>17</v>
      </c>
      <c r="C319" t="s">
        <v>18</v>
      </c>
      <c r="D319" t="s">
        <v>18</v>
      </c>
      <c r="E319">
        <v>10035</v>
      </c>
      <c r="F319">
        <v>6.7100000380000004</v>
      </c>
      <c r="G319">
        <v>6.7100000380000004</v>
      </c>
      <c r="H319">
        <v>0</v>
      </c>
      <c r="I319">
        <v>2.0299999710000001</v>
      </c>
      <c r="J319">
        <v>2.130000114</v>
      </c>
      <c r="K319">
        <v>2.5499999519999998</v>
      </c>
      <c r="L319">
        <v>0</v>
      </c>
      <c r="M319">
        <v>31</v>
      </c>
      <c r="N319">
        <v>46</v>
      </c>
      <c r="O319">
        <v>153</v>
      </c>
      <c r="P319">
        <v>754</v>
      </c>
      <c r="Q319">
        <v>1495</v>
      </c>
    </row>
    <row r="320" spans="1:17" x14ac:dyDescent="0.3">
      <c r="A320">
        <v>3977333714</v>
      </c>
      <c r="B320" t="s">
        <v>19</v>
      </c>
      <c r="C320" t="s">
        <v>20</v>
      </c>
      <c r="D320" t="s">
        <v>20</v>
      </c>
      <c r="E320">
        <v>7641</v>
      </c>
      <c r="F320">
        <v>5.1100001339999999</v>
      </c>
      <c r="G320">
        <v>5.1100001339999999</v>
      </c>
      <c r="H320">
        <v>0</v>
      </c>
      <c r="I320">
        <v>0.31999999299999998</v>
      </c>
      <c r="J320">
        <v>0.97000002900000004</v>
      </c>
      <c r="K320">
        <v>3.8199999330000001</v>
      </c>
      <c r="L320">
        <v>0</v>
      </c>
      <c r="M320">
        <v>5</v>
      </c>
      <c r="N320">
        <v>23</v>
      </c>
      <c r="O320">
        <v>214</v>
      </c>
      <c r="P320">
        <v>801</v>
      </c>
      <c r="Q320">
        <v>1433</v>
      </c>
    </row>
    <row r="321" spans="1:17" x14ac:dyDescent="0.3">
      <c r="A321">
        <v>3977333714</v>
      </c>
      <c r="B321" t="s">
        <v>21</v>
      </c>
      <c r="C321" t="s">
        <v>22</v>
      </c>
      <c r="D321" t="s">
        <v>22</v>
      </c>
      <c r="E321">
        <v>9010</v>
      </c>
      <c r="F321">
        <v>6.0599999430000002</v>
      </c>
      <c r="G321">
        <v>6.0599999430000002</v>
      </c>
      <c r="H321">
        <v>0</v>
      </c>
      <c r="I321">
        <v>1.0499999520000001</v>
      </c>
      <c r="J321">
        <v>1.75</v>
      </c>
      <c r="K321">
        <v>3.2599999899999998</v>
      </c>
      <c r="L321">
        <v>0</v>
      </c>
      <c r="M321">
        <v>15</v>
      </c>
      <c r="N321">
        <v>42</v>
      </c>
      <c r="O321">
        <v>183</v>
      </c>
      <c r="P321">
        <v>644</v>
      </c>
      <c r="Q321">
        <v>1468</v>
      </c>
    </row>
    <row r="322" spans="1:17" x14ac:dyDescent="0.3">
      <c r="A322">
        <v>3977333714</v>
      </c>
      <c r="B322" t="s">
        <v>24</v>
      </c>
      <c r="C322" t="s">
        <v>25</v>
      </c>
      <c r="D322" t="s">
        <v>25</v>
      </c>
      <c r="E322">
        <v>13459</v>
      </c>
      <c r="F322">
        <v>9</v>
      </c>
      <c r="G322">
        <v>9</v>
      </c>
      <c r="H322">
        <v>0</v>
      </c>
      <c r="I322">
        <v>2.0299999710000001</v>
      </c>
      <c r="J322">
        <v>4</v>
      </c>
      <c r="K322">
        <v>2.9700000289999999</v>
      </c>
      <c r="L322">
        <v>0</v>
      </c>
      <c r="M322">
        <v>31</v>
      </c>
      <c r="N322">
        <v>83</v>
      </c>
      <c r="O322">
        <v>153</v>
      </c>
      <c r="P322">
        <v>663</v>
      </c>
      <c r="Q322">
        <v>1625</v>
      </c>
    </row>
    <row r="323" spans="1:17" x14ac:dyDescent="0.3">
      <c r="A323">
        <v>3977333714</v>
      </c>
      <c r="B323" t="s">
        <v>26</v>
      </c>
      <c r="C323" t="s">
        <v>27</v>
      </c>
      <c r="D323" t="s">
        <v>27</v>
      </c>
      <c r="E323">
        <v>10415</v>
      </c>
      <c r="F323">
        <v>6.9699997900000001</v>
      </c>
      <c r="G323">
        <v>6.9699997900000001</v>
      </c>
      <c r="H323">
        <v>0</v>
      </c>
      <c r="I323">
        <v>0.69999998799999996</v>
      </c>
      <c r="J323">
        <v>2.3499999049999998</v>
      </c>
      <c r="K323">
        <v>3.920000076</v>
      </c>
      <c r="L323">
        <v>0</v>
      </c>
      <c r="M323">
        <v>11</v>
      </c>
      <c r="N323">
        <v>58</v>
      </c>
      <c r="O323">
        <v>205</v>
      </c>
      <c r="P323">
        <v>600</v>
      </c>
      <c r="Q323">
        <v>1529</v>
      </c>
    </row>
    <row r="324" spans="1:17" x14ac:dyDescent="0.3">
      <c r="A324">
        <v>3977333714</v>
      </c>
      <c r="B324" t="s">
        <v>29</v>
      </c>
      <c r="C324" t="s">
        <v>30</v>
      </c>
      <c r="D324" t="s">
        <v>30</v>
      </c>
      <c r="E324">
        <v>11663</v>
      </c>
      <c r="F324">
        <v>7.8000001909999996</v>
      </c>
      <c r="G324">
        <v>7.8000001909999996</v>
      </c>
      <c r="H324">
        <v>0</v>
      </c>
      <c r="I324">
        <v>0.25</v>
      </c>
      <c r="J324">
        <v>3.7300000190000002</v>
      </c>
      <c r="K324">
        <v>3.8199999330000001</v>
      </c>
      <c r="L324">
        <v>0</v>
      </c>
      <c r="M324">
        <v>4</v>
      </c>
      <c r="N324">
        <v>95</v>
      </c>
      <c r="O324">
        <v>214</v>
      </c>
      <c r="P324">
        <v>605</v>
      </c>
      <c r="Q324">
        <v>1584</v>
      </c>
    </row>
    <row r="325" spans="1:17" x14ac:dyDescent="0.3">
      <c r="A325">
        <v>3977333714</v>
      </c>
      <c r="B325" t="s">
        <v>33</v>
      </c>
      <c r="C325" t="s">
        <v>34</v>
      </c>
      <c r="D325" t="s">
        <v>34</v>
      </c>
      <c r="E325">
        <v>12414</v>
      </c>
      <c r="F325">
        <v>8.7799997330000004</v>
      </c>
      <c r="G325">
        <v>8.7799997330000004</v>
      </c>
      <c r="H325">
        <v>0</v>
      </c>
      <c r="I325">
        <v>2.2400000100000002</v>
      </c>
      <c r="J325">
        <v>2.4500000480000002</v>
      </c>
      <c r="K325">
        <v>3.960000038</v>
      </c>
      <c r="L325">
        <v>0</v>
      </c>
      <c r="M325">
        <v>19</v>
      </c>
      <c r="N325">
        <v>67</v>
      </c>
      <c r="O325">
        <v>221</v>
      </c>
      <c r="P325">
        <v>738</v>
      </c>
      <c r="Q325">
        <v>1638</v>
      </c>
    </row>
    <row r="326" spans="1:17" x14ac:dyDescent="0.3">
      <c r="A326">
        <v>3977333714</v>
      </c>
      <c r="B326" t="s">
        <v>35</v>
      </c>
      <c r="C326" t="s">
        <v>36</v>
      </c>
      <c r="D326" t="s">
        <v>36</v>
      </c>
      <c r="E326">
        <v>11658</v>
      </c>
      <c r="F326">
        <v>7.829999924</v>
      </c>
      <c r="G326">
        <v>7.829999924</v>
      </c>
      <c r="H326">
        <v>0</v>
      </c>
      <c r="I326">
        <v>0.20000000300000001</v>
      </c>
      <c r="J326">
        <v>4.3499999049999998</v>
      </c>
      <c r="K326">
        <v>3.2799999710000001</v>
      </c>
      <c r="L326">
        <v>0</v>
      </c>
      <c r="M326">
        <v>2</v>
      </c>
      <c r="N326">
        <v>98</v>
      </c>
      <c r="O326">
        <v>164</v>
      </c>
      <c r="P326">
        <v>845</v>
      </c>
      <c r="Q326">
        <v>1554</v>
      </c>
    </row>
    <row r="327" spans="1:17" x14ac:dyDescent="0.3">
      <c r="A327">
        <v>3977333714</v>
      </c>
      <c r="B327" t="s">
        <v>37</v>
      </c>
      <c r="C327" t="s">
        <v>38</v>
      </c>
      <c r="D327" t="s">
        <v>38</v>
      </c>
      <c r="E327">
        <v>6093</v>
      </c>
      <c r="F327">
        <v>4.079999924</v>
      </c>
      <c r="G327">
        <v>4.079999924</v>
      </c>
      <c r="H327">
        <v>0</v>
      </c>
      <c r="I327">
        <v>0</v>
      </c>
      <c r="J327">
        <v>0</v>
      </c>
      <c r="K327">
        <v>4.0599999430000002</v>
      </c>
      <c r="L327">
        <v>0</v>
      </c>
      <c r="M327">
        <v>0</v>
      </c>
      <c r="N327">
        <v>0</v>
      </c>
      <c r="O327">
        <v>242</v>
      </c>
      <c r="P327">
        <v>712</v>
      </c>
      <c r="Q327">
        <v>1397</v>
      </c>
    </row>
    <row r="328" spans="1:17" x14ac:dyDescent="0.3">
      <c r="A328">
        <v>3977333714</v>
      </c>
      <c r="B328" t="s">
        <v>39</v>
      </c>
      <c r="C328" t="s">
        <v>40</v>
      </c>
      <c r="D328" t="s">
        <v>40</v>
      </c>
      <c r="E328">
        <v>8911</v>
      </c>
      <c r="F328">
        <v>5.9600000380000004</v>
      </c>
      <c r="G328">
        <v>5.9600000380000004</v>
      </c>
      <c r="H328">
        <v>0</v>
      </c>
      <c r="I328">
        <v>2.329999924</v>
      </c>
      <c r="J328">
        <v>0.579999983</v>
      </c>
      <c r="K328">
        <v>3.0599999430000002</v>
      </c>
      <c r="L328">
        <v>0</v>
      </c>
      <c r="M328">
        <v>33</v>
      </c>
      <c r="N328">
        <v>12</v>
      </c>
      <c r="O328">
        <v>188</v>
      </c>
      <c r="P328">
        <v>731</v>
      </c>
      <c r="Q328">
        <v>1481</v>
      </c>
    </row>
    <row r="329" spans="1:17" x14ac:dyDescent="0.3">
      <c r="A329">
        <v>3977333714</v>
      </c>
      <c r="B329" t="s">
        <v>41</v>
      </c>
      <c r="C329" t="s">
        <v>42</v>
      </c>
      <c r="D329" t="s">
        <v>42</v>
      </c>
      <c r="E329">
        <v>12058</v>
      </c>
      <c r="F329">
        <v>8.0699996949999999</v>
      </c>
      <c r="G329">
        <v>8.0699996949999999</v>
      </c>
      <c r="H329">
        <v>0</v>
      </c>
      <c r="I329">
        <v>0</v>
      </c>
      <c r="J329">
        <v>4.2199997900000001</v>
      </c>
      <c r="K329">
        <v>3.8499999049999998</v>
      </c>
      <c r="L329">
        <v>0</v>
      </c>
      <c r="M329">
        <v>0</v>
      </c>
      <c r="N329">
        <v>92</v>
      </c>
      <c r="O329">
        <v>252</v>
      </c>
      <c r="P329">
        <v>724</v>
      </c>
      <c r="Q329">
        <v>1638</v>
      </c>
    </row>
    <row r="330" spans="1:17" x14ac:dyDescent="0.3">
      <c r="A330">
        <v>3977333714</v>
      </c>
      <c r="B330" t="s">
        <v>43</v>
      </c>
      <c r="C330" t="s">
        <v>44</v>
      </c>
      <c r="D330" t="s">
        <v>44</v>
      </c>
      <c r="E330">
        <v>14112</v>
      </c>
      <c r="F330">
        <v>10</v>
      </c>
      <c r="G330">
        <v>10</v>
      </c>
      <c r="H330">
        <v>0</v>
      </c>
      <c r="I330">
        <v>3.2699999809999998</v>
      </c>
      <c r="J330">
        <v>4.5599999430000002</v>
      </c>
      <c r="K330">
        <v>2.170000076</v>
      </c>
      <c r="L330">
        <v>0</v>
      </c>
      <c r="M330">
        <v>30</v>
      </c>
      <c r="N330">
        <v>95</v>
      </c>
      <c r="O330">
        <v>129</v>
      </c>
      <c r="P330">
        <v>660</v>
      </c>
      <c r="Q330">
        <v>1655</v>
      </c>
    </row>
    <row r="331" spans="1:17" x14ac:dyDescent="0.3">
      <c r="A331">
        <v>3977333714</v>
      </c>
      <c r="B331" t="s">
        <v>45</v>
      </c>
      <c r="C331" t="s">
        <v>46</v>
      </c>
      <c r="D331" t="s">
        <v>46</v>
      </c>
      <c r="E331">
        <v>11177</v>
      </c>
      <c r="F331">
        <v>8.4799995419999998</v>
      </c>
      <c r="G331">
        <v>8.4799995419999998</v>
      </c>
      <c r="H331">
        <v>0</v>
      </c>
      <c r="I331">
        <v>5.6199998860000004</v>
      </c>
      <c r="J331">
        <v>0.43000000700000002</v>
      </c>
      <c r="K331">
        <v>2.4100000860000002</v>
      </c>
      <c r="L331">
        <v>0</v>
      </c>
      <c r="M331">
        <v>50</v>
      </c>
      <c r="N331">
        <v>9</v>
      </c>
      <c r="O331">
        <v>133</v>
      </c>
      <c r="P331">
        <v>781</v>
      </c>
      <c r="Q331">
        <v>1570</v>
      </c>
    </row>
    <row r="332" spans="1:17" x14ac:dyDescent="0.3">
      <c r="A332">
        <v>3977333714</v>
      </c>
      <c r="B332" t="s">
        <v>47</v>
      </c>
      <c r="C332" t="s">
        <v>48</v>
      </c>
      <c r="D332" t="s">
        <v>48</v>
      </c>
      <c r="E332">
        <v>11388</v>
      </c>
      <c r="F332">
        <v>7.6199998860000004</v>
      </c>
      <c r="G332">
        <v>7.6199998860000004</v>
      </c>
      <c r="H332">
        <v>0</v>
      </c>
      <c r="I332">
        <v>0.44999998800000002</v>
      </c>
      <c r="J332">
        <v>4.2199997900000001</v>
      </c>
      <c r="K332">
        <v>2.9500000480000002</v>
      </c>
      <c r="L332">
        <v>0</v>
      </c>
      <c r="M332">
        <v>7</v>
      </c>
      <c r="N332">
        <v>95</v>
      </c>
      <c r="O332">
        <v>170</v>
      </c>
      <c r="P332">
        <v>797</v>
      </c>
      <c r="Q332">
        <v>1551</v>
      </c>
    </row>
    <row r="333" spans="1:17" x14ac:dyDescent="0.3">
      <c r="A333">
        <v>3977333714</v>
      </c>
      <c r="B333" t="s">
        <v>49</v>
      </c>
      <c r="C333" t="s">
        <v>50</v>
      </c>
      <c r="D333" t="s">
        <v>50</v>
      </c>
      <c r="E333">
        <v>7193</v>
      </c>
      <c r="F333">
        <v>5.0399999619999996</v>
      </c>
      <c r="G333">
        <v>5.0399999619999996</v>
      </c>
      <c r="H333">
        <v>0</v>
      </c>
      <c r="I333">
        <v>0</v>
      </c>
      <c r="J333">
        <v>0.41999998700000002</v>
      </c>
      <c r="K333">
        <v>4.6199998860000004</v>
      </c>
      <c r="L333">
        <v>0</v>
      </c>
      <c r="M333">
        <v>0</v>
      </c>
      <c r="N333">
        <v>10</v>
      </c>
      <c r="O333">
        <v>176</v>
      </c>
      <c r="P333">
        <v>714</v>
      </c>
      <c r="Q333">
        <v>1377</v>
      </c>
    </row>
    <row r="334" spans="1:17" x14ac:dyDescent="0.3">
      <c r="A334">
        <v>3977333714</v>
      </c>
      <c r="B334" t="s">
        <v>51</v>
      </c>
      <c r="C334" t="s">
        <v>52</v>
      </c>
      <c r="D334" t="s">
        <v>52</v>
      </c>
      <c r="E334">
        <v>7114</v>
      </c>
      <c r="F334">
        <v>4.8800001139999996</v>
      </c>
      <c r="G334">
        <v>4.8800001139999996</v>
      </c>
      <c r="H334">
        <v>0</v>
      </c>
      <c r="I334">
        <v>1.3700000050000001</v>
      </c>
      <c r="J334">
        <v>0.28999999199999998</v>
      </c>
      <c r="K334">
        <v>3.2200000289999999</v>
      </c>
      <c r="L334">
        <v>0</v>
      </c>
      <c r="M334">
        <v>15</v>
      </c>
      <c r="N334">
        <v>8</v>
      </c>
      <c r="O334">
        <v>190</v>
      </c>
      <c r="P334">
        <v>804</v>
      </c>
      <c r="Q334">
        <v>1407</v>
      </c>
    </row>
    <row r="335" spans="1:17" x14ac:dyDescent="0.3">
      <c r="A335">
        <v>3977333714</v>
      </c>
      <c r="B335" t="s">
        <v>53</v>
      </c>
      <c r="C335" t="s">
        <v>54</v>
      </c>
      <c r="D335" t="s">
        <v>54</v>
      </c>
      <c r="E335">
        <v>10645</v>
      </c>
      <c r="F335">
        <v>7.75</v>
      </c>
      <c r="G335">
        <v>7.75</v>
      </c>
      <c r="H335">
        <v>0</v>
      </c>
      <c r="I335">
        <v>3.7400000100000002</v>
      </c>
      <c r="J335">
        <v>1.2999999520000001</v>
      </c>
      <c r="K335">
        <v>2.710000038</v>
      </c>
      <c r="L335">
        <v>0</v>
      </c>
      <c r="M335">
        <v>36</v>
      </c>
      <c r="N335">
        <v>32</v>
      </c>
      <c r="O335">
        <v>150</v>
      </c>
      <c r="P335">
        <v>744</v>
      </c>
      <c r="Q335">
        <v>1545</v>
      </c>
    </row>
    <row r="336" spans="1:17" x14ac:dyDescent="0.3">
      <c r="A336">
        <v>3977333714</v>
      </c>
      <c r="B336" t="s">
        <v>55</v>
      </c>
      <c r="C336" t="s">
        <v>56</v>
      </c>
      <c r="D336" t="s">
        <v>56</v>
      </c>
      <c r="E336">
        <v>13238</v>
      </c>
      <c r="F336">
        <v>9.1999998089999995</v>
      </c>
      <c r="G336">
        <v>9.1999998089999995</v>
      </c>
      <c r="H336">
        <v>0</v>
      </c>
      <c r="I336">
        <v>3.6900000569999998</v>
      </c>
      <c r="J336">
        <v>2.0999999049999998</v>
      </c>
      <c r="K336">
        <v>3.4100000860000002</v>
      </c>
      <c r="L336">
        <v>0</v>
      </c>
      <c r="M336">
        <v>43</v>
      </c>
      <c r="N336">
        <v>52</v>
      </c>
      <c r="O336">
        <v>194</v>
      </c>
      <c r="P336">
        <v>687</v>
      </c>
      <c r="Q336">
        <v>1650</v>
      </c>
    </row>
    <row r="337" spans="1:17" x14ac:dyDescent="0.3">
      <c r="A337">
        <v>3977333714</v>
      </c>
      <c r="B337" s="1">
        <v>42374</v>
      </c>
      <c r="C337" s="1">
        <v>42374</v>
      </c>
      <c r="D337" t="s">
        <v>57</v>
      </c>
      <c r="E337">
        <v>10414</v>
      </c>
      <c r="F337">
        <v>7.0700001720000003</v>
      </c>
      <c r="G337">
        <v>7.0700001720000003</v>
      </c>
      <c r="H337">
        <v>0</v>
      </c>
      <c r="I337">
        <v>2.670000076</v>
      </c>
      <c r="J337">
        <v>1.980000019</v>
      </c>
      <c r="K337">
        <v>2.4100000860000002</v>
      </c>
      <c r="L337">
        <v>0</v>
      </c>
      <c r="M337">
        <v>41</v>
      </c>
      <c r="N337">
        <v>40</v>
      </c>
      <c r="O337">
        <v>124</v>
      </c>
      <c r="P337">
        <v>691</v>
      </c>
      <c r="Q337">
        <v>1501</v>
      </c>
    </row>
    <row r="338" spans="1:17" x14ac:dyDescent="0.3">
      <c r="A338">
        <v>3977333714</v>
      </c>
      <c r="B338" s="1">
        <v>42405</v>
      </c>
      <c r="C338" s="1">
        <v>42405</v>
      </c>
      <c r="D338" t="s">
        <v>58</v>
      </c>
      <c r="E338">
        <v>16520</v>
      </c>
      <c r="F338">
        <v>11.05000019</v>
      </c>
      <c r="G338">
        <v>11.05000019</v>
      </c>
      <c r="H338">
        <v>0</v>
      </c>
      <c r="I338">
        <v>1.539999962</v>
      </c>
      <c r="J338">
        <v>6.4800000190000002</v>
      </c>
      <c r="K338">
        <v>3.0199999809999998</v>
      </c>
      <c r="L338">
        <v>0</v>
      </c>
      <c r="M338">
        <v>24</v>
      </c>
      <c r="N338">
        <v>143</v>
      </c>
      <c r="O338">
        <v>176</v>
      </c>
      <c r="P338">
        <v>713</v>
      </c>
      <c r="Q338">
        <v>1760</v>
      </c>
    </row>
    <row r="339" spans="1:17" x14ac:dyDescent="0.3">
      <c r="A339">
        <v>3977333714</v>
      </c>
      <c r="B339" s="1">
        <v>42434</v>
      </c>
      <c r="C339" s="1">
        <v>42434</v>
      </c>
      <c r="D339" t="s">
        <v>59</v>
      </c>
      <c r="E339">
        <v>14335</v>
      </c>
      <c r="F339">
        <v>9.5900001530000001</v>
      </c>
      <c r="G339">
        <v>9.5900001530000001</v>
      </c>
      <c r="H339">
        <v>0</v>
      </c>
      <c r="I339">
        <v>3.3199999330000001</v>
      </c>
      <c r="J339">
        <v>1.7400000099999999</v>
      </c>
      <c r="K339">
        <v>4.5300002099999999</v>
      </c>
      <c r="L339">
        <v>0</v>
      </c>
      <c r="M339">
        <v>47</v>
      </c>
      <c r="N339">
        <v>41</v>
      </c>
      <c r="O339">
        <v>258</v>
      </c>
      <c r="P339">
        <v>594</v>
      </c>
      <c r="Q339">
        <v>1710</v>
      </c>
    </row>
    <row r="340" spans="1:17" x14ac:dyDescent="0.3">
      <c r="A340">
        <v>3977333714</v>
      </c>
      <c r="B340" s="1">
        <v>42465</v>
      </c>
      <c r="C340" s="1">
        <v>42465</v>
      </c>
      <c r="D340" t="s">
        <v>57</v>
      </c>
      <c r="E340">
        <v>13559</v>
      </c>
      <c r="F340">
        <v>9.4399995800000003</v>
      </c>
      <c r="G340">
        <v>9.4399995800000003</v>
      </c>
      <c r="H340">
        <v>0</v>
      </c>
      <c r="I340">
        <v>1.809999943</v>
      </c>
      <c r="J340">
        <v>4.579999924</v>
      </c>
      <c r="K340">
        <v>2.8900001049999999</v>
      </c>
      <c r="L340">
        <v>0</v>
      </c>
      <c r="M340">
        <v>14</v>
      </c>
      <c r="N340">
        <v>96</v>
      </c>
      <c r="O340">
        <v>142</v>
      </c>
      <c r="P340">
        <v>852</v>
      </c>
      <c r="Q340">
        <v>1628</v>
      </c>
    </row>
    <row r="341" spans="1:17" x14ac:dyDescent="0.3">
      <c r="A341">
        <v>3977333714</v>
      </c>
      <c r="B341" s="1">
        <v>42495</v>
      </c>
      <c r="C341" s="1">
        <v>42495</v>
      </c>
      <c r="D341" t="s">
        <v>60</v>
      </c>
      <c r="E341">
        <v>12312</v>
      </c>
      <c r="F341">
        <v>8.5799999239999991</v>
      </c>
      <c r="G341">
        <v>8.5799999239999991</v>
      </c>
      <c r="H341">
        <v>0</v>
      </c>
      <c r="I341">
        <v>1.7599999900000001</v>
      </c>
      <c r="J341">
        <v>4.1100001339999999</v>
      </c>
      <c r="K341">
        <v>2.710000038</v>
      </c>
      <c r="L341">
        <v>0</v>
      </c>
      <c r="M341">
        <v>14</v>
      </c>
      <c r="N341">
        <v>88</v>
      </c>
      <c r="O341">
        <v>178</v>
      </c>
      <c r="P341">
        <v>680</v>
      </c>
      <c r="Q341">
        <v>1618</v>
      </c>
    </row>
    <row r="342" spans="1:17" x14ac:dyDescent="0.3">
      <c r="A342">
        <v>3977333714</v>
      </c>
      <c r="B342" s="1">
        <v>42526</v>
      </c>
      <c r="C342" s="1">
        <v>42526</v>
      </c>
      <c r="D342" t="s">
        <v>16</v>
      </c>
      <c r="E342">
        <v>11677</v>
      </c>
      <c r="F342">
        <v>8.2799997330000004</v>
      </c>
      <c r="G342">
        <v>8.2799997330000004</v>
      </c>
      <c r="H342">
        <v>0</v>
      </c>
      <c r="I342">
        <v>3.1099998950000001</v>
      </c>
      <c r="J342">
        <v>2.5099999899999998</v>
      </c>
      <c r="K342">
        <v>2.670000076</v>
      </c>
      <c r="L342">
        <v>0</v>
      </c>
      <c r="M342">
        <v>29</v>
      </c>
      <c r="N342">
        <v>55</v>
      </c>
      <c r="O342">
        <v>168</v>
      </c>
      <c r="P342">
        <v>676</v>
      </c>
      <c r="Q342">
        <v>1590</v>
      </c>
    </row>
    <row r="343" spans="1:17" x14ac:dyDescent="0.3">
      <c r="A343">
        <v>3977333714</v>
      </c>
      <c r="B343" s="1">
        <v>42556</v>
      </c>
      <c r="C343" s="1">
        <v>42556</v>
      </c>
      <c r="D343" t="s">
        <v>57</v>
      </c>
      <c r="E343">
        <v>11550</v>
      </c>
      <c r="F343">
        <v>7.7300000190000002</v>
      </c>
      <c r="G343">
        <v>7.7300000190000002</v>
      </c>
      <c r="H343">
        <v>0</v>
      </c>
      <c r="I343">
        <v>0</v>
      </c>
      <c r="J343">
        <v>4.1300001139999996</v>
      </c>
      <c r="K343">
        <v>3.5899999139999998</v>
      </c>
      <c r="L343">
        <v>0</v>
      </c>
      <c r="M343">
        <v>0</v>
      </c>
      <c r="N343">
        <v>86</v>
      </c>
      <c r="O343">
        <v>208</v>
      </c>
      <c r="P343">
        <v>703</v>
      </c>
      <c r="Q343">
        <v>1574</v>
      </c>
    </row>
    <row r="344" spans="1:17" x14ac:dyDescent="0.3">
      <c r="A344">
        <v>3977333714</v>
      </c>
      <c r="B344" s="1">
        <v>42587</v>
      </c>
      <c r="C344" s="1">
        <v>42587</v>
      </c>
      <c r="D344" t="s">
        <v>58</v>
      </c>
      <c r="E344">
        <v>13585</v>
      </c>
      <c r="F344">
        <v>9.0900001530000001</v>
      </c>
      <c r="G344">
        <v>9.0900001530000001</v>
      </c>
      <c r="H344">
        <v>0</v>
      </c>
      <c r="I344">
        <v>0.68000000699999996</v>
      </c>
      <c r="J344">
        <v>5.2399997709999999</v>
      </c>
      <c r="K344">
        <v>3.170000076</v>
      </c>
      <c r="L344">
        <v>0</v>
      </c>
      <c r="M344">
        <v>9</v>
      </c>
      <c r="N344">
        <v>116</v>
      </c>
      <c r="O344">
        <v>171</v>
      </c>
      <c r="P344">
        <v>688</v>
      </c>
      <c r="Q344">
        <v>1633</v>
      </c>
    </row>
    <row r="345" spans="1:17" x14ac:dyDescent="0.3">
      <c r="A345">
        <v>3977333714</v>
      </c>
      <c r="B345" s="1">
        <v>42618</v>
      </c>
      <c r="C345" s="1">
        <v>42618</v>
      </c>
      <c r="D345" t="s">
        <v>61</v>
      </c>
      <c r="E345">
        <v>14687</v>
      </c>
      <c r="F345">
        <v>10.079999920000001</v>
      </c>
      <c r="G345">
        <v>10.079999920000001</v>
      </c>
      <c r="H345">
        <v>0</v>
      </c>
      <c r="I345">
        <v>0.769999981</v>
      </c>
      <c r="J345">
        <v>5.5999999049999998</v>
      </c>
      <c r="K345">
        <v>3.5499999519999998</v>
      </c>
      <c r="L345">
        <v>0</v>
      </c>
      <c r="M345">
        <v>8</v>
      </c>
      <c r="N345">
        <v>122</v>
      </c>
      <c r="O345">
        <v>151</v>
      </c>
      <c r="P345">
        <v>1159</v>
      </c>
      <c r="Q345">
        <v>1667</v>
      </c>
    </row>
    <row r="346" spans="1:17" x14ac:dyDescent="0.3">
      <c r="A346">
        <v>3977333714</v>
      </c>
      <c r="B346" s="1">
        <v>42648</v>
      </c>
      <c r="C346" s="1">
        <v>42648</v>
      </c>
      <c r="D346" t="s">
        <v>62</v>
      </c>
      <c r="E346">
        <v>13072</v>
      </c>
      <c r="F346">
        <v>8.7799997330000004</v>
      </c>
      <c r="G346">
        <v>8.7799997330000004</v>
      </c>
      <c r="H346">
        <v>0</v>
      </c>
      <c r="I346">
        <v>7.0000000000000007E-2</v>
      </c>
      <c r="J346">
        <v>5.4000000950000002</v>
      </c>
      <c r="K346">
        <v>3.3099999430000002</v>
      </c>
      <c r="L346">
        <v>0</v>
      </c>
      <c r="M346">
        <v>1</v>
      </c>
      <c r="N346">
        <v>115</v>
      </c>
      <c r="O346">
        <v>196</v>
      </c>
      <c r="P346">
        <v>676</v>
      </c>
      <c r="Q346">
        <v>1630</v>
      </c>
    </row>
    <row r="347" spans="1:17" x14ac:dyDescent="0.3">
      <c r="A347">
        <v>3977333714</v>
      </c>
      <c r="B347" s="1">
        <v>42679</v>
      </c>
      <c r="C347" s="1">
        <v>42679</v>
      </c>
      <c r="D347" t="s">
        <v>59</v>
      </c>
      <c r="E347">
        <v>746</v>
      </c>
      <c r="F347">
        <v>0.5</v>
      </c>
      <c r="G347">
        <v>0.5</v>
      </c>
      <c r="H347">
        <v>0</v>
      </c>
      <c r="I347">
        <v>0.37000000500000002</v>
      </c>
      <c r="J347">
        <v>0</v>
      </c>
      <c r="K347">
        <v>0.12999999500000001</v>
      </c>
      <c r="L347">
        <v>0</v>
      </c>
      <c r="M347">
        <v>4</v>
      </c>
      <c r="N347">
        <v>0</v>
      </c>
      <c r="O347">
        <v>9</v>
      </c>
      <c r="P347">
        <v>13</v>
      </c>
      <c r="Q347">
        <v>52</v>
      </c>
    </row>
    <row r="348" spans="1:17" x14ac:dyDescent="0.3">
      <c r="A348">
        <v>4020332650</v>
      </c>
      <c r="B348" s="1">
        <v>42708</v>
      </c>
      <c r="C348" s="1">
        <v>42708</v>
      </c>
      <c r="D348" t="s">
        <v>16</v>
      </c>
      <c r="E348">
        <v>8539</v>
      </c>
      <c r="F348">
        <v>6.1199998860000004</v>
      </c>
      <c r="G348">
        <v>6.1199998860000004</v>
      </c>
      <c r="H348">
        <v>0</v>
      </c>
      <c r="I348">
        <v>0.15000000599999999</v>
      </c>
      <c r="J348">
        <v>0.23999999499999999</v>
      </c>
      <c r="K348">
        <v>5.6799998279999997</v>
      </c>
      <c r="L348">
        <v>0</v>
      </c>
      <c r="M348">
        <v>4</v>
      </c>
      <c r="N348">
        <v>15</v>
      </c>
      <c r="O348">
        <v>331</v>
      </c>
      <c r="P348">
        <v>712</v>
      </c>
      <c r="Q348">
        <v>3654</v>
      </c>
    </row>
    <row r="349" spans="1:17" x14ac:dyDescent="0.3">
      <c r="A349">
        <v>4020332650</v>
      </c>
      <c r="B349" t="s">
        <v>17</v>
      </c>
      <c r="C349" t="s">
        <v>18</v>
      </c>
      <c r="D349" t="s">
        <v>18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1440</v>
      </c>
      <c r="Q349">
        <v>1981</v>
      </c>
    </row>
    <row r="350" spans="1:17" x14ac:dyDescent="0.3">
      <c r="A350">
        <v>4020332650</v>
      </c>
      <c r="B350" t="s">
        <v>19</v>
      </c>
      <c r="C350" t="s">
        <v>20</v>
      </c>
      <c r="D350" t="s">
        <v>20</v>
      </c>
      <c r="E350">
        <v>108</v>
      </c>
      <c r="F350">
        <v>7.9999998000000003E-2</v>
      </c>
      <c r="G350">
        <v>7.9999998000000003E-2</v>
      </c>
      <c r="H350">
        <v>0</v>
      </c>
      <c r="I350">
        <v>0</v>
      </c>
      <c r="J350">
        <v>0</v>
      </c>
      <c r="K350">
        <v>2.9999998999999999E-2</v>
      </c>
      <c r="L350">
        <v>0</v>
      </c>
      <c r="M350">
        <v>0</v>
      </c>
      <c r="N350">
        <v>0</v>
      </c>
      <c r="O350">
        <v>3</v>
      </c>
      <c r="P350">
        <v>1437</v>
      </c>
      <c r="Q350">
        <v>2011</v>
      </c>
    </row>
    <row r="351" spans="1:17" x14ac:dyDescent="0.3">
      <c r="A351">
        <v>4020332650</v>
      </c>
      <c r="B351" t="s">
        <v>21</v>
      </c>
      <c r="C351" t="s">
        <v>22</v>
      </c>
      <c r="D351" t="s">
        <v>22</v>
      </c>
      <c r="E351">
        <v>1882</v>
      </c>
      <c r="F351">
        <v>1.3500000240000001</v>
      </c>
      <c r="G351">
        <v>1.3500000240000001</v>
      </c>
      <c r="H351">
        <v>0</v>
      </c>
      <c r="I351">
        <v>0.209999993</v>
      </c>
      <c r="J351">
        <v>0.36000001399999998</v>
      </c>
      <c r="K351">
        <v>0.769999981</v>
      </c>
      <c r="L351">
        <v>0</v>
      </c>
      <c r="M351">
        <v>36</v>
      </c>
      <c r="N351">
        <v>18</v>
      </c>
      <c r="O351">
        <v>87</v>
      </c>
      <c r="P351">
        <v>1299</v>
      </c>
      <c r="Q351">
        <v>2951</v>
      </c>
    </row>
    <row r="352" spans="1:17" x14ac:dyDescent="0.3">
      <c r="A352">
        <v>4020332650</v>
      </c>
      <c r="B352" t="s">
        <v>24</v>
      </c>
      <c r="C352" t="s">
        <v>25</v>
      </c>
      <c r="D352" t="s">
        <v>25</v>
      </c>
      <c r="E352">
        <v>1982</v>
      </c>
      <c r="F352">
        <v>1.4199999569999999</v>
      </c>
      <c r="G352">
        <v>1.4199999569999999</v>
      </c>
      <c r="H352">
        <v>0</v>
      </c>
      <c r="I352">
        <v>0.44999998800000002</v>
      </c>
      <c r="J352">
        <v>0.37000000500000002</v>
      </c>
      <c r="K352">
        <v>0.58999997400000004</v>
      </c>
      <c r="L352">
        <v>0</v>
      </c>
      <c r="M352">
        <v>65</v>
      </c>
      <c r="N352">
        <v>21</v>
      </c>
      <c r="O352">
        <v>55</v>
      </c>
      <c r="P352">
        <v>1222</v>
      </c>
      <c r="Q352">
        <v>3051</v>
      </c>
    </row>
    <row r="353" spans="1:17" x14ac:dyDescent="0.3">
      <c r="A353">
        <v>4020332650</v>
      </c>
      <c r="B353" t="s">
        <v>26</v>
      </c>
      <c r="C353" t="s">
        <v>27</v>
      </c>
      <c r="D353" t="s">
        <v>27</v>
      </c>
      <c r="E353">
        <v>16</v>
      </c>
      <c r="F353">
        <v>0.01</v>
      </c>
      <c r="G353">
        <v>0.01</v>
      </c>
      <c r="H353">
        <v>0</v>
      </c>
      <c r="I353">
        <v>0</v>
      </c>
      <c r="J353">
        <v>0</v>
      </c>
      <c r="K353">
        <v>0.01</v>
      </c>
      <c r="L353">
        <v>0</v>
      </c>
      <c r="M353">
        <v>0</v>
      </c>
      <c r="N353">
        <v>0</v>
      </c>
      <c r="O353">
        <v>2</v>
      </c>
      <c r="P353">
        <v>1438</v>
      </c>
      <c r="Q353">
        <v>1990</v>
      </c>
    </row>
    <row r="354" spans="1:17" x14ac:dyDescent="0.3">
      <c r="A354">
        <v>4020332650</v>
      </c>
      <c r="B354" t="s">
        <v>29</v>
      </c>
      <c r="C354" t="s">
        <v>30</v>
      </c>
      <c r="D354" t="s">
        <v>30</v>
      </c>
      <c r="E354">
        <v>62</v>
      </c>
      <c r="F354">
        <v>3.9999999000000001E-2</v>
      </c>
      <c r="G354">
        <v>3.9999999000000001E-2</v>
      </c>
      <c r="H354">
        <v>0</v>
      </c>
      <c r="I354">
        <v>0</v>
      </c>
      <c r="J354">
        <v>0</v>
      </c>
      <c r="K354">
        <v>3.9999999000000001E-2</v>
      </c>
      <c r="L354">
        <v>0</v>
      </c>
      <c r="M354">
        <v>0</v>
      </c>
      <c r="N354">
        <v>0</v>
      </c>
      <c r="O354">
        <v>2</v>
      </c>
      <c r="P354">
        <v>1438</v>
      </c>
      <c r="Q354">
        <v>1995</v>
      </c>
    </row>
    <row r="355" spans="1:17" x14ac:dyDescent="0.3">
      <c r="A355">
        <v>4020332650</v>
      </c>
      <c r="B355" t="s">
        <v>33</v>
      </c>
      <c r="C355" t="s">
        <v>34</v>
      </c>
      <c r="D355" t="s">
        <v>34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1440</v>
      </c>
      <c r="Q355">
        <v>1980</v>
      </c>
    </row>
    <row r="356" spans="1:17" x14ac:dyDescent="0.3">
      <c r="A356">
        <v>4020332650</v>
      </c>
      <c r="B356" t="s">
        <v>35</v>
      </c>
      <c r="C356" t="s">
        <v>36</v>
      </c>
      <c r="D356" t="s">
        <v>36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1440</v>
      </c>
      <c r="Q356">
        <v>1980</v>
      </c>
    </row>
    <row r="357" spans="1:17" x14ac:dyDescent="0.3">
      <c r="A357">
        <v>4020332650</v>
      </c>
      <c r="B357" t="s">
        <v>37</v>
      </c>
      <c r="C357" t="s">
        <v>38</v>
      </c>
      <c r="D357" t="s">
        <v>38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1440</v>
      </c>
      <c r="Q357">
        <v>1980</v>
      </c>
    </row>
    <row r="358" spans="1:17" x14ac:dyDescent="0.3">
      <c r="A358">
        <v>4020332650</v>
      </c>
      <c r="B358" t="s">
        <v>39</v>
      </c>
      <c r="C358" t="s">
        <v>40</v>
      </c>
      <c r="D358" t="s">
        <v>40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1440</v>
      </c>
      <c r="Q358">
        <v>1980</v>
      </c>
    </row>
    <row r="359" spans="1:17" x14ac:dyDescent="0.3">
      <c r="A359">
        <v>4020332650</v>
      </c>
      <c r="B359" t="s">
        <v>41</v>
      </c>
      <c r="C359" t="s">
        <v>42</v>
      </c>
      <c r="D359" t="s">
        <v>42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1440</v>
      </c>
      <c r="Q359">
        <v>1980</v>
      </c>
    </row>
    <row r="360" spans="1:17" x14ac:dyDescent="0.3">
      <c r="A360">
        <v>4020332650</v>
      </c>
      <c r="B360" t="s">
        <v>43</v>
      </c>
      <c r="C360" t="s">
        <v>44</v>
      </c>
      <c r="D360" t="s">
        <v>44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1440</v>
      </c>
      <c r="Q360">
        <v>1980</v>
      </c>
    </row>
    <row r="361" spans="1:17" x14ac:dyDescent="0.3">
      <c r="A361">
        <v>4020332650</v>
      </c>
      <c r="B361" t="s">
        <v>45</v>
      </c>
      <c r="C361" t="s">
        <v>46</v>
      </c>
      <c r="D361" t="s">
        <v>46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1440</v>
      </c>
      <c r="Q361">
        <v>1980</v>
      </c>
    </row>
    <row r="362" spans="1:17" x14ac:dyDescent="0.3">
      <c r="A362">
        <v>4020332650</v>
      </c>
      <c r="B362" t="s">
        <v>47</v>
      </c>
      <c r="C362" t="s">
        <v>48</v>
      </c>
      <c r="D362" t="s">
        <v>48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1440</v>
      </c>
      <c r="Q362">
        <v>1980</v>
      </c>
    </row>
    <row r="363" spans="1:17" x14ac:dyDescent="0.3">
      <c r="A363">
        <v>4020332650</v>
      </c>
      <c r="B363" t="s">
        <v>49</v>
      </c>
      <c r="C363" t="s">
        <v>50</v>
      </c>
      <c r="D363" t="s">
        <v>50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1440</v>
      </c>
      <c r="Q363">
        <v>1980</v>
      </c>
    </row>
    <row r="364" spans="1:17" x14ac:dyDescent="0.3">
      <c r="A364">
        <v>4020332650</v>
      </c>
      <c r="B364" t="s">
        <v>51</v>
      </c>
      <c r="C364" t="s">
        <v>52</v>
      </c>
      <c r="D364" t="s">
        <v>52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1440</v>
      </c>
      <c r="Q364">
        <v>1980</v>
      </c>
    </row>
    <row r="365" spans="1:17" x14ac:dyDescent="0.3">
      <c r="A365">
        <v>4020332650</v>
      </c>
      <c r="B365" t="s">
        <v>53</v>
      </c>
      <c r="C365" t="s">
        <v>54</v>
      </c>
      <c r="D365" t="s">
        <v>54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1440</v>
      </c>
      <c r="Q365">
        <v>1980</v>
      </c>
    </row>
    <row r="366" spans="1:17" x14ac:dyDescent="0.3">
      <c r="A366">
        <v>4020332650</v>
      </c>
      <c r="B366" t="s">
        <v>55</v>
      </c>
      <c r="C366" t="s">
        <v>56</v>
      </c>
      <c r="D366" t="s">
        <v>56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1440</v>
      </c>
      <c r="Q366">
        <v>1980</v>
      </c>
    </row>
    <row r="367" spans="1:17" x14ac:dyDescent="0.3">
      <c r="A367">
        <v>4020332650</v>
      </c>
      <c r="B367" s="1">
        <v>42374</v>
      </c>
      <c r="C367" s="1">
        <v>42374</v>
      </c>
      <c r="D367" t="s">
        <v>57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1440</v>
      </c>
      <c r="Q367">
        <v>1980</v>
      </c>
    </row>
    <row r="368" spans="1:17" x14ac:dyDescent="0.3">
      <c r="A368">
        <v>4020332650</v>
      </c>
      <c r="B368" s="1">
        <v>42405</v>
      </c>
      <c r="C368" s="1">
        <v>42405</v>
      </c>
      <c r="D368" t="s">
        <v>58</v>
      </c>
      <c r="E368">
        <v>475</v>
      </c>
      <c r="F368">
        <v>0.34000000400000002</v>
      </c>
      <c r="G368">
        <v>0.34000000400000002</v>
      </c>
      <c r="H368">
        <v>0</v>
      </c>
      <c r="I368">
        <v>0</v>
      </c>
      <c r="J368">
        <v>3.9999999000000001E-2</v>
      </c>
      <c r="K368">
        <v>0.28999999199999998</v>
      </c>
      <c r="L368">
        <v>0</v>
      </c>
      <c r="M368">
        <v>0</v>
      </c>
      <c r="N368">
        <v>11</v>
      </c>
      <c r="O368">
        <v>31</v>
      </c>
      <c r="P368">
        <v>1350</v>
      </c>
      <c r="Q368">
        <v>2207</v>
      </c>
    </row>
    <row r="369" spans="1:17" x14ac:dyDescent="0.3">
      <c r="A369">
        <v>4020332650</v>
      </c>
      <c r="B369" s="1">
        <v>42434</v>
      </c>
      <c r="C369" s="1">
        <v>42434</v>
      </c>
      <c r="D369" t="s">
        <v>59</v>
      </c>
      <c r="E369">
        <v>4496</v>
      </c>
      <c r="F369">
        <v>3.2200000289999999</v>
      </c>
      <c r="G369">
        <v>3.2200000289999999</v>
      </c>
      <c r="H369">
        <v>0</v>
      </c>
      <c r="I369">
        <v>0</v>
      </c>
      <c r="J369">
        <v>0</v>
      </c>
      <c r="K369">
        <v>3.1500000950000002</v>
      </c>
      <c r="L369">
        <v>5.0000001000000002E-2</v>
      </c>
      <c r="M369">
        <v>0</v>
      </c>
      <c r="N369">
        <v>0</v>
      </c>
      <c r="O369">
        <v>174</v>
      </c>
      <c r="P369">
        <v>950</v>
      </c>
      <c r="Q369">
        <v>2828</v>
      </c>
    </row>
    <row r="370" spans="1:17" x14ac:dyDescent="0.3">
      <c r="A370">
        <v>4020332650</v>
      </c>
      <c r="B370" s="1">
        <v>42465</v>
      </c>
      <c r="C370" s="1">
        <v>42465</v>
      </c>
      <c r="D370" t="s">
        <v>57</v>
      </c>
      <c r="E370">
        <v>10252</v>
      </c>
      <c r="F370">
        <v>7.3499999049999998</v>
      </c>
      <c r="G370">
        <v>7.3499999049999998</v>
      </c>
      <c r="H370">
        <v>0</v>
      </c>
      <c r="I370">
        <v>0.670000017</v>
      </c>
      <c r="J370">
        <v>1.039999962</v>
      </c>
      <c r="K370">
        <v>5.579999924</v>
      </c>
      <c r="L370">
        <v>0</v>
      </c>
      <c r="M370">
        <v>13</v>
      </c>
      <c r="N370">
        <v>46</v>
      </c>
      <c r="O370">
        <v>346</v>
      </c>
      <c r="P370">
        <v>531</v>
      </c>
      <c r="Q370">
        <v>3879</v>
      </c>
    </row>
    <row r="371" spans="1:17" x14ac:dyDescent="0.3">
      <c r="A371">
        <v>4020332650</v>
      </c>
      <c r="B371" s="1">
        <v>42495</v>
      </c>
      <c r="C371" s="1">
        <v>42495</v>
      </c>
      <c r="D371" t="s">
        <v>60</v>
      </c>
      <c r="E371">
        <v>11728</v>
      </c>
      <c r="F371">
        <v>8.4300003050000001</v>
      </c>
      <c r="G371">
        <v>8.4300003050000001</v>
      </c>
      <c r="H371">
        <v>0</v>
      </c>
      <c r="I371">
        <v>2.619999886</v>
      </c>
      <c r="J371">
        <v>1.6799999480000001</v>
      </c>
      <c r="K371">
        <v>4.0399999619999996</v>
      </c>
      <c r="L371">
        <v>7.0000000000000007E-2</v>
      </c>
      <c r="M371">
        <v>38</v>
      </c>
      <c r="N371">
        <v>42</v>
      </c>
      <c r="O371">
        <v>196</v>
      </c>
      <c r="P371">
        <v>916</v>
      </c>
      <c r="Q371">
        <v>3429</v>
      </c>
    </row>
    <row r="372" spans="1:17" x14ac:dyDescent="0.3">
      <c r="A372">
        <v>4020332650</v>
      </c>
      <c r="B372" s="1">
        <v>42526</v>
      </c>
      <c r="C372" s="1">
        <v>42526</v>
      </c>
      <c r="D372" t="s">
        <v>16</v>
      </c>
      <c r="E372">
        <v>4369</v>
      </c>
      <c r="F372">
        <v>3.130000114</v>
      </c>
      <c r="G372">
        <v>3.130000114</v>
      </c>
      <c r="H372">
        <v>0</v>
      </c>
      <c r="I372">
        <v>0</v>
      </c>
      <c r="J372">
        <v>0</v>
      </c>
      <c r="K372">
        <v>3.0999999049999998</v>
      </c>
      <c r="L372">
        <v>0.01</v>
      </c>
      <c r="M372">
        <v>0</v>
      </c>
      <c r="N372">
        <v>0</v>
      </c>
      <c r="O372">
        <v>177</v>
      </c>
      <c r="P372">
        <v>855</v>
      </c>
      <c r="Q372">
        <v>2704</v>
      </c>
    </row>
    <row r="373" spans="1:17" x14ac:dyDescent="0.3">
      <c r="A373">
        <v>4020332650</v>
      </c>
      <c r="B373" s="1">
        <v>42556</v>
      </c>
      <c r="C373" s="1">
        <v>42556</v>
      </c>
      <c r="D373" t="s">
        <v>57</v>
      </c>
      <c r="E373">
        <v>6132</v>
      </c>
      <c r="F373">
        <v>4.4000000950000002</v>
      </c>
      <c r="G373">
        <v>4.4000000950000002</v>
      </c>
      <c r="H373">
        <v>0</v>
      </c>
      <c r="I373">
        <v>0</v>
      </c>
      <c r="J373">
        <v>0</v>
      </c>
      <c r="K373">
        <v>3.579999924</v>
      </c>
      <c r="L373">
        <v>0</v>
      </c>
      <c r="M373">
        <v>0</v>
      </c>
      <c r="N373">
        <v>0</v>
      </c>
      <c r="O373">
        <v>184</v>
      </c>
      <c r="P373">
        <v>1256</v>
      </c>
      <c r="Q373">
        <v>2975</v>
      </c>
    </row>
    <row r="374" spans="1:17" x14ac:dyDescent="0.3">
      <c r="A374">
        <v>4020332650</v>
      </c>
      <c r="B374" s="1">
        <v>42587</v>
      </c>
      <c r="C374" s="1">
        <v>42587</v>
      </c>
      <c r="D374" t="s">
        <v>58</v>
      </c>
      <c r="E374">
        <v>5862</v>
      </c>
      <c r="F374">
        <v>4.1999998090000004</v>
      </c>
      <c r="G374">
        <v>4.1999998090000004</v>
      </c>
      <c r="H374">
        <v>0</v>
      </c>
      <c r="I374">
        <v>0</v>
      </c>
      <c r="J374">
        <v>0</v>
      </c>
      <c r="K374">
        <v>4.1500000950000002</v>
      </c>
      <c r="L374">
        <v>0</v>
      </c>
      <c r="M374">
        <v>0</v>
      </c>
      <c r="N374">
        <v>0</v>
      </c>
      <c r="O374">
        <v>263</v>
      </c>
      <c r="P374">
        <v>775</v>
      </c>
      <c r="Q374">
        <v>3089</v>
      </c>
    </row>
    <row r="375" spans="1:17" x14ac:dyDescent="0.3">
      <c r="A375">
        <v>4020332650</v>
      </c>
      <c r="B375" s="1">
        <v>42618</v>
      </c>
      <c r="C375" s="1">
        <v>42618</v>
      </c>
      <c r="D375" t="s">
        <v>61</v>
      </c>
      <c r="E375">
        <v>4556</v>
      </c>
      <c r="F375">
        <v>3.2699999809999998</v>
      </c>
      <c r="G375">
        <v>3.2699999809999998</v>
      </c>
      <c r="H375">
        <v>0</v>
      </c>
      <c r="I375">
        <v>0.20000000300000001</v>
      </c>
      <c r="J375">
        <v>0.119999997</v>
      </c>
      <c r="K375">
        <v>2.9400000569999998</v>
      </c>
      <c r="L375">
        <v>0</v>
      </c>
      <c r="M375">
        <v>3</v>
      </c>
      <c r="N375">
        <v>5</v>
      </c>
      <c r="O375">
        <v>173</v>
      </c>
      <c r="P375">
        <v>1225</v>
      </c>
      <c r="Q375">
        <v>2785</v>
      </c>
    </row>
    <row r="376" spans="1:17" x14ac:dyDescent="0.3">
      <c r="A376">
        <v>4020332650</v>
      </c>
      <c r="B376" s="1">
        <v>42648</v>
      </c>
      <c r="C376" s="1">
        <v>42648</v>
      </c>
      <c r="D376" t="s">
        <v>62</v>
      </c>
      <c r="E376">
        <v>5546</v>
      </c>
      <c r="F376">
        <v>3.9800000190000002</v>
      </c>
      <c r="G376">
        <v>3.9800000190000002</v>
      </c>
      <c r="H376">
        <v>0</v>
      </c>
      <c r="I376">
        <v>0</v>
      </c>
      <c r="J376">
        <v>0</v>
      </c>
      <c r="K376">
        <v>3.869999886</v>
      </c>
      <c r="L376">
        <v>3.9999999000000001E-2</v>
      </c>
      <c r="M376">
        <v>0</v>
      </c>
      <c r="N376">
        <v>0</v>
      </c>
      <c r="O376">
        <v>206</v>
      </c>
      <c r="P376">
        <v>774</v>
      </c>
      <c r="Q376">
        <v>2926</v>
      </c>
    </row>
    <row r="377" spans="1:17" x14ac:dyDescent="0.3">
      <c r="A377">
        <v>4020332650</v>
      </c>
      <c r="B377" s="1">
        <v>42679</v>
      </c>
      <c r="C377" s="1">
        <v>42679</v>
      </c>
      <c r="D377" t="s">
        <v>59</v>
      </c>
      <c r="E377">
        <v>3689</v>
      </c>
      <c r="F377">
        <v>2.6500000950000002</v>
      </c>
      <c r="G377">
        <v>2.6500000950000002</v>
      </c>
      <c r="H377">
        <v>0</v>
      </c>
      <c r="I377">
        <v>0.109999999</v>
      </c>
      <c r="J377">
        <v>0.17000000200000001</v>
      </c>
      <c r="K377">
        <v>2.329999924</v>
      </c>
      <c r="L377">
        <v>0</v>
      </c>
      <c r="M377">
        <v>2</v>
      </c>
      <c r="N377">
        <v>8</v>
      </c>
      <c r="O377">
        <v>134</v>
      </c>
      <c r="P377">
        <v>1296</v>
      </c>
      <c r="Q377">
        <v>2645</v>
      </c>
    </row>
    <row r="378" spans="1:17" x14ac:dyDescent="0.3">
      <c r="A378">
        <v>4020332650</v>
      </c>
      <c r="B378" s="1">
        <v>42709</v>
      </c>
      <c r="C378" s="1">
        <v>42709</v>
      </c>
      <c r="D378" t="s">
        <v>61</v>
      </c>
      <c r="E378">
        <v>590</v>
      </c>
      <c r="F378">
        <v>0.41999998700000002</v>
      </c>
      <c r="G378">
        <v>0.41999998700000002</v>
      </c>
      <c r="H378">
        <v>0</v>
      </c>
      <c r="I378">
        <v>0</v>
      </c>
      <c r="J378">
        <v>0</v>
      </c>
      <c r="K378">
        <v>0.40999999599999998</v>
      </c>
      <c r="L378">
        <v>0</v>
      </c>
      <c r="M378">
        <v>0</v>
      </c>
      <c r="N378">
        <v>0</v>
      </c>
      <c r="O378">
        <v>21</v>
      </c>
      <c r="P378">
        <v>721</v>
      </c>
      <c r="Q378">
        <v>1120</v>
      </c>
    </row>
    <row r="379" spans="1:17" x14ac:dyDescent="0.3">
      <c r="A379">
        <v>4057192912</v>
      </c>
      <c r="B379" s="1">
        <v>42708</v>
      </c>
      <c r="C379" s="1">
        <v>42708</v>
      </c>
      <c r="D379" t="s">
        <v>16</v>
      </c>
      <c r="E379">
        <v>5394</v>
      </c>
      <c r="F379">
        <v>4.0300002099999999</v>
      </c>
      <c r="G379">
        <v>4.0300002099999999</v>
      </c>
      <c r="H379">
        <v>0</v>
      </c>
      <c r="I379">
        <v>0</v>
      </c>
      <c r="J379">
        <v>0</v>
      </c>
      <c r="K379">
        <v>3.9400000569999998</v>
      </c>
      <c r="L379">
        <v>0</v>
      </c>
      <c r="M379">
        <v>0</v>
      </c>
      <c r="N379">
        <v>0</v>
      </c>
      <c r="O379">
        <v>164</v>
      </c>
      <c r="P379">
        <v>1276</v>
      </c>
      <c r="Q379">
        <v>2286</v>
      </c>
    </row>
    <row r="380" spans="1:17" x14ac:dyDescent="0.3">
      <c r="A380">
        <v>4057192912</v>
      </c>
      <c r="B380" t="s">
        <v>17</v>
      </c>
      <c r="C380" t="s">
        <v>18</v>
      </c>
      <c r="D380" t="s">
        <v>18</v>
      </c>
      <c r="E380">
        <v>5974</v>
      </c>
      <c r="F380">
        <v>4.4699997900000001</v>
      </c>
      <c r="G380">
        <v>4.4699997900000001</v>
      </c>
      <c r="H380">
        <v>0</v>
      </c>
      <c r="I380">
        <v>0</v>
      </c>
      <c r="J380">
        <v>0</v>
      </c>
      <c r="K380">
        <v>4.3699998860000004</v>
      </c>
      <c r="L380">
        <v>0</v>
      </c>
      <c r="M380">
        <v>0</v>
      </c>
      <c r="N380">
        <v>0</v>
      </c>
      <c r="O380">
        <v>160</v>
      </c>
      <c r="P380">
        <v>1280</v>
      </c>
      <c r="Q380">
        <v>2306</v>
      </c>
    </row>
    <row r="381" spans="1:17" x14ac:dyDescent="0.3">
      <c r="A381">
        <v>4057192912</v>
      </c>
      <c r="B381" t="s">
        <v>19</v>
      </c>
      <c r="C381" t="s">
        <v>20</v>
      </c>
      <c r="D381" t="s">
        <v>20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1440</v>
      </c>
      <c r="Q381">
        <v>1776</v>
      </c>
    </row>
    <row r="382" spans="1:17" x14ac:dyDescent="0.3">
      <c r="A382">
        <v>4057192912</v>
      </c>
      <c r="B382" t="s">
        <v>21</v>
      </c>
      <c r="C382" t="s">
        <v>22</v>
      </c>
      <c r="D382" t="s">
        <v>22</v>
      </c>
      <c r="E382">
        <v>3984</v>
      </c>
      <c r="F382">
        <v>2.9500000480000002</v>
      </c>
      <c r="G382">
        <v>2.9500000480000002</v>
      </c>
      <c r="H382">
        <v>0</v>
      </c>
      <c r="I382">
        <v>0.209999993</v>
      </c>
      <c r="J382">
        <v>0.25999999000000001</v>
      </c>
      <c r="K382">
        <v>2.4400000569999998</v>
      </c>
      <c r="L382">
        <v>0</v>
      </c>
      <c r="M382">
        <v>3</v>
      </c>
      <c r="N382">
        <v>6</v>
      </c>
      <c r="O382">
        <v>88</v>
      </c>
      <c r="P382">
        <v>873</v>
      </c>
      <c r="Q382">
        <v>1527</v>
      </c>
    </row>
    <row r="383" spans="1:17" x14ac:dyDescent="0.3">
      <c r="A383">
        <v>4319703577</v>
      </c>
      <c r="B383" s="1">
        <v>42708</v>
      </c>
      <c r="C383" s="1">
        <v>42708</v>
      </c>
      <c r="D383" t="s">
        <v>16</v>
      </c>
      <c r="E383">
        <v>7753</v>
      </c>
      <c r="F383">
        <v>5.1999998090000004</v>
      </c>
      <c r="G383">
        <v>5.1999998090000004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1440</v>
      </c>
      <c r="Q383">
        <v>2115</v>
      </c>
    </row>
    <row r="384" spans="1:17" x14ac:dyDescent="0.3">
      <c r="A384">
        <v>4319703577</v>
      </c>
      <c r="B384" t="s">
        <v>17</v>
      </c>
      <c r="C384" t="s">
        <v>18</v>
      </c>
      <c r="D384" t="s">
        <v>18</v>
      </c>
      <c r="E384">
        <v>8204</v>
      </c>
      <c r="F384">
        <v>5.5</v>
      </c>
      <c r="G384">
        <v>5.5</v>
      </c>
      <c r="H384">
        <v>0</v>
      </c>
      <c r="I384">
        <v>0.52999997099999996</v>
      </c>
      <c r="J384">
        <v>0.58999997400000004</v>
      </c>
      <c r="K384">
        <v>1.309999943</v>
      </c>
      <c r="L384">
        <v>0</v>
      </c>
      <c r="M384">
        <v>8</v>
      </c>
      <c r="N384">
        <v>15</v>
      </c>
      <c r="O384">
        <v>96</v>
      </c>
      <c r="P384">
        <v>1234</v>
      </c>
      <c r="Q384">
        <v>2135</v>
      </c>
    </row>
    <row r="385" spans="1:17" x14ac:dyDescent="0.3">
      <c r="A385">
        <v>4319703577</v>
      </c>
      <c r="B385" t="s">
        <v>19</v>
      </c>
      <c r="C385" t="s">
        <v>20</v>
      </c>
      <c r="D385" t="s">
        <v>20</v>
      </c>
      <c r="E385">
        <v>10210</v>
      </c>
      <c r="F385">
        <v>6.8800001139999996</v>
      </c>
      <c r="G385">
        <v>6.8800001139999996</v>
      </c>
      <c r="H385">
        <v>0</v>
      </c>
      <c r="I385">
        <v>0.109999999</v>
      </c>
      <c r="J385">
        <v>0.33000001299999998</v>
      </c>
      <c r="K385">
        <v>6.4400000569999998</v>
      </c>
      <c r="L385">
        <v>0</v>
      </c>
      <c r="M385">
        <v>1</v>
      </c>
      <c r="N385">
        <v>9</v>
      </c>
      <c r="O385">
        <v>339</v>
      </c>
      <c r="P385">
        <v>589</v>
      </c>
      <c r="Q385">
        <v>2302</v>
      </c>
    </row>
    <row r="386" spans="1:17" x14ac:dyDescent="0.3">
      <c r="A386">
        <v>4319703577</v>
      </c>
      <c r="B386" t="s">
        <v>21</v>
      </c>
      <c r="C386" t="s">
        <v>22</v>
      </c>
      <c r="D386" t="s">
        <v>22</v>
      </c>
      <c r="E386">
        <v>5664</v>
      </c>
      <c r="F386">
        <v>3.7999999519999998</v>
      </c>
      <c r="G386">
        <v>3.7999999519999998</v>
      </c>
      <c r="H386">
        <v>0</v>
      </c>
      <c r="I386">
        <v>0</v>
      </c>
      <c r="J386">
        <v>0</v>
      </c>
      <c r="K386">
        <v>3.7999999519999998</v>
      </c>
      <c r="L386">
        <v>0</v>
      </c>
      <c r="M386">
        <v>0</v>
      </c>
      <c r="N386">
        <v>0</v>
      </c>
      <c r="O386">
        <v>228</v>
      </c>
      <c r="P386">
        <v>752</v>
      </c>
      <c r="Q386">
        <v>1985</v>
      </c>
    </row>
    <row r="387" spans="1:17" x14ac:dyDescent="0.3">
      <c r="A387">
        <v>4319703577</v>
      </c>
      <c r="B387" t="s">
        <v>24</v>
      </c>
      <c r="C387" t="s">
        <v>25</v>
      </c>
      <c r="D387" t="s">
        <v>25</v>
      </c>
      <c r="E387">
        <v>4744</v>
      </c>
      <c r="F387">
        <v>3.1800000669999999</v>
      </c>
      <c r="G387">
        <v>3.1800000669999999</v>
      </c>
      <c r="H387">
        <v>0</v>
      </c>
      <c r="I387">
        <v>0</v>
      </c>
      <c r="J387">
        <v>0</v>
      </c>
      <c r="K387">
        <v>3.1800000669999999</v>
      </c>
      <c r="L387">
        <v>0</v>
      </c>
      <c r="M387">
        <v>0</v>
      </c>
      <c r="N387">
        <v>0</v>
      </c>
      <c r="O387">
        <v>194</v>
      </c>
      <c r="P387">
        <v>724</v>
      </c>
      <c r="Q387">
        <v>1884</v>
      </c>
    </row>
    <row r="388" spans="1:17" x14ac:dyDescent="0.3">
      <c r="A388">
        <v>4319703577</v>
      </c>
      <c r="B388" t="s">
        <v>26</v>
      </c>
      <c r="C388" t="s">
        <v>27</v>
      </c>
      <c r="D388" t="s">
        <v>27</v>
      </c>
      <c r="E388">
        <v>29</v>
      </c>
      <c r="F388">
        <v>0.02</v>
      </c>
      <c r="G388">
        <v>0.02</v>
      </c>
      <c r="H388">
        <v>0</v>
      </c>
      <c r="I388">
        <v>0</v>
      </c>
      <c r="J388">
        <v>0</v>
      </c>
      <c r="K388">
        <v>0.02</v>
      </c>
      <c r="L388">
        <v>0</v>
      </c>
      <c r="M388">
        <v>0</v>
      </c>
      <c r="N388">
        <v>0</v>
      </c>
      <c r="O388">
        <v>3</v>
      </c>
      <c r="P388">
        <v>1363</v>
      </c>
      <c r="Q388">
        <v>1464</v>
      </c>
    </row>
    <row r="389" spans="1:17" x14ac:dyDescent="0.3">
      <c r="A389">
        <v>4319703577</v>
      </c>
      <c r="B389" t="s">
        <v>29</v>
      </c>
      <c r="C389" t="s">
        <v>30</v>
      </c>
      <c r="D389" t="s">
        <v>30</v>
      </c>
      <c r="E389">
        <v>2276</v>
      </c>
      <c r="F389">
        <v>1.5499999520000001</v>
      </c>
      <c r="G389">
        <v>1.5499999520000001</v>
      </c>
      <c r="H389">
        <v>0</v>
      </c>
      <c r="I389">
        <v>7.0000000000000007E-2</v>
      </c>
      <c r="J389">
        <v>0.33000001299999998</v>
      </c>
      <c r="K389">
        <v>1.1200000050000001</v>
      </c>
      <c r="L389">
        <v>0</v>
      </c>
      <c r="M389">
        <v>1</v>
      </c>
      <c r="N389">
        <v>9</v>
      </c>
      <c r="O389">
        <v>58</v>
      </c>
      <c r="P389">
        <v>824</v>
      </c>
      <c r="Q389">
        <v>1632</v>
      </c>
    </row>
    <row r="390" spans="1:17" x14ac:dyDescent="0.3">
      <c r="A390">
        <v>4319703577</v>
      </c>
      <c r="B390" t="s">
        <v>33</v>
      </c>
      <c r="C390" t="s">
        <v>34</v>
      </c>
      <c r="D390" t="s">
        <v>34</v>
      </c>
      <c r="E390">
        <v>8925</v>
      </c>
      <c r="F390">
        <v>5.9899997709999999</v>
      </c>
      <c r="G390">
        <v>5.9899997709999999</v>
      </c>
      <c r="H390">
        <v>0</v>
      </c>
      <c r="I390">
        <v>0</v>
      </c>
      <c r="J390">
        <v>0</v>
      </c>
      <c r="K390">
        <v>5.9899997709999999</v>
      </c>
      <c r="L390">
        <v>0</v>
      </c>
      <c r="M390">
        <v>0</v>
      </c>
      <c r="N390">
        <v>0</v>
      </c>
      <c r="O390">
        <v>311</v>
      </c>
      <c r="P390">
        <v>604</v>
      </c>
      <c r="Q390">
        <v>2200</v>
      </c>
    </row>
    <row r="391" spans="1:17" x14ac:dyDescent="0.3">
      <c r="A391">
        <v>4319703577</v>
      </c>
      <c r="B391" t="s">
        <v>35</v>
      </c>
      <c r="C391" t="s">
        <v>36</v>
      </c>
      <c r="D391" t="s">
        <v>36</v>
      </c>
      <c r="E391">
        <v>8954</v>
      </c>
      <c r="F391">
        <v>6.0100002290000001</v>
      </c>
      <c r="G391">
        <v>6.0100002290000001</v>
      </c>
      <c r="H391">
        <v>0</v>
      </c>
      <c r="I391">
        <v>0</v>
      </c>
      <c r="J391">
        <v>0.68000000699999996</v>
      </c>
      <c r="K391">
        <v>5.3099999430000002</v>
      </c>
      <c r="L391">
        <v>0</v>
      </c>
      <c r="M391">
        <v>0</v>
      </c>
      <c r="N391">
        <v>18</v>
      </c>
      <c r="O391">
        <v>306</v>
      </c>
      <c r="P391">
        <v>671</v>
      </c>
      <c r="Q391">
        <v>2220</v>
      </c>
    </row>
    <row r="392" spans="1:17" x14ac:dyDescent="0.3">
      <c r="A392">
        <v>4319703577</v>
      </c>
      <c r="B392" t="s">
        <v>37</v>
      </c>
      <c r="C392" t="s">
        <v>38</v>
      </c>
      <c r="D392" t="s">
        <v>38</v>
      </c>
      <c r="E392">
        <v>3702</v>
      </c>
      <c r="F392">
        <v>2.4800000190000002</v>
      </c>
      <c r="G392">
        <v>2.4800000190000002</v>
      </c>
      <c r="H392">
        <v>0</v>
      </c>
      <c r="I392">
        <v>0</v>
      </c>
      <c r="J392">
        <v>0</v>
      </c>
      <c r="K392">
        <v>0.34999999399999998</v>
      </c>
      <c r="L392">
        <v>0</v>
      </c>
      <c r="M392">
        <v>0</v>
      </c>
      <c r="N392">
        <v>0</v>
      </c>
      <c r="O392">
        <v>34</v>
      </c>
      <c r="P392">
        <v>1265</v>
      </c>
      <c r="Q392">
        <v>1792</v>
      </c>
    </row>
    <row r="393" spans="1:17" x14ac:dyDescent="0.3">
      <c r="A393">
        <v>4319703577</v>
      </c>
      <c r="B393" t="s">
        <v>39</v>
      </c>
      <c r="C393" t="s">
        <v>40</v>
      </c>
      <c r="D393" t="s">
        <v>40</v>
      </c>
      <c r="E393">
        <v>4500</v>
      </c>
      <c r="F393">
        <v>3.0199999809999998</v>
      </c>
      <c r="G393">
        <v>3.0199999809999998</v>
      </c>
      <c r="H393">
        <v>0</v>
      </c>
      <c r="I393">
        <v>5.9999998999999998E-2</v>
      </c>
      <c r="J393">
        <v>0.810000002</v>
      </c>
      <c r="K393">
        <v>2.1500000950000002</v>
      </c>
      <c r="L393">
        <v>0</v>
      </c>
      <c r="M393">
        <v>1</v>
      </c>
      <c r="N393">
        <v>19</v>
      </c>
      <c r="O393">
        <v>176</v>
      </c>
      <c r="P393">
        <v>709</v>
      </c>
      <c r="Q393">
        <v>1886</v>
      </c>
    </row>
    <row r="394" spans="1:17" x14ac:dyDescent="0.3">
      <c r="A394">
        <v>4319703577</v>
      </c>
      <c r="B394" t="s">
        <v>41</v>
      </c>
      <c r="C394" t="s">
        <v>42</v>
      </c>
      <c r="D394" t="s">
        <v>42</v>
      </c>
      <c r="E394">
        <v>4935</v>
      </c>
      <c r="F394">
        <v>3.3099999430000002</v>
      </c>
      <c r="G394">
        <v>3.3099999430000002</v>
      </c>
      <c r="H394">
        <v>0</v>
      </c>
      <c r="I394">
        <v>0</v>
      </c>
      <c r="J394">
        <v>0</v>
      </c>
      <c r="K394">
        <v>3.3099999430000002</v>
      </c>
      <c r="L394">
        <v>0</v>
      </c>
      <c r="M394">
        <v>0</v>
      </c>
      <c r="N394">
        <v>0</v>
      </c>
      <c r="O394">
        <v>233</v>
      </c>
      <c r="P394">
        <v>546</v>
      </c>
      <c r="Q394">
        <v>1945</v>
      </c>
    </row>
    <row r="395" spans="1:17" x14ac:dyDescent="0.3">
      <c r="A395">
        <v>4319703577</v>
      </c>
      <c r="B395" t="s">
        <v>43</v>
      </c>
      <c r="C395" t="s">
        <v>44</v>
      </c>
      <c r="D395" t="s">
        <v>44</v>
      </c>
      <c r="E395">
        <v>4081</v>
      </c>
      <c r="F395">
        <v>2.7400000100000002</v>
      </c>
      <c r="G395">
        <v>2.7400000100000002</v>
      </c>
      <c r="H395">
        <v>0</v>
      </c>
      <c r="I395">
        <v>5.9999998999999998E-2</v>
      </c>
      <c r="J395">
        <v>0.20000000300000001</v>
      </c>
      <c r="K395">
        <v>2.4700000289999999</v>
      </c>
      <c r="L395">
        <v>0</v>
      </c>
      <c r="M395">
        <v>1</v>
      </c>
      <c r="N395">
        <v>5</v>
      </c>
      <c r="O395">
        <v>191</v>
      </c>
      <c r="P395">
        <v>692</v>
      </c>
      <c r="Q395">
        <v>1880</v>
      </c>
    </row>
    <row r="396" spans="1:17" x14ac:dyDescent="0.3">
      <c r="A396">
        <v>4319703577</v>
      </c>
      <c r="B396" t="s">
        <v>45</v>
      </c>
      <c r="C396" t="s">
        <v>46</v>
      </c>
      <c r="D396" t="s">
        <v>46</v>
      </c>
      <c r="E396">
        <v>9259</v>
      </c>
      <c r="F396">
        <v>6.2100000380000004</v>
      </c>
      <c r="G396">
        <v>6.2100000380000004</v>
      </c>
      <c r="H396">
        <v>0</v>
      </c>
      <c r="I396">
        <v>0</v>
      </c>
      <c r="J396">
        <v>0.280000001</v>
      </c>
      <c r="K396">
        <v>5.9299998279999997</v>
      </c>
      <c r="L396">
        <v>0</v>
      </c>
      <c r="M396">
        <v>0</v>
      </c>
      <c r="N396">
        <v>8</v>
      </c>
      <c r="O396">
        <v>390</v>
      </c>
      <c r="P396">
        <v>544</v>
      </c>
      <c r="Q396">
        <v>2314</v>
      </c>
    </row>
    <row r="397" spans="1:17" x14ac:dyDescent="0.3">
      <c r="A397">
        <v>4319703577</v>
      </c>
      <c r="B397" t="s">
        <v>47</v>
      </c>
      <c r="C397" t="s">
        <v>48</v>
      </c>
      <c r="D397" t="s">
        <v>48</v>
      </c>
      <c r="E397">
        <v>9899</v>
      </c>
      <c r="F397">
        <v>6.6399998660000001</v>
      </c>
      <c r="G397">
        <v>6.6399998660000001</v>
      </c>
      <c r="H397">
        <v>0</v>
      </c>
      <c r="I397">
        <v>0.56999999300000004</v>
      </c>
      <c r="J397">
        <v>0.920000017</v>
      </c>
      <c r="K397">
        <v>5.1500000950000002</v>
      </c>
      <c r="L397">
        <v>0</v>
      </c>
      <c r="M397">
        <v>8</v>
      </c>
      <c r="N397">
        <v>21</v>
      </c>
      <c r="O397">
        <v>288</v>
      </c>
      <c r="P397">
        <v>649</v>
      </c>
      <c r="Q397">
        <v>2236</v>
      </c>
    </row>
    <row r="398" spans="1:17" x14ac:dyDescent="0.3">
      <c r="A398">
        <v>4319703577</v>
      </c>
      <c r="B398" t="s">
        <v>49</v>
      </c>
      <c r="C398" t="s">
        <v>50</v>
      </c>
      <c r="D398" t="s">
        <v>50</v>
      </c>
      <c r="E398">
        <v>10780</v>
      </c>
      <c r="F398">
        <v>7.2300000190000002</v>
      </c>
      <c r="G398">
        <v>7.2300000190000002</v>
      </c>
      <c r="H398">
        <v>0</v>
      </c>
      <c r="I398">
        <v>0.40999999599999998</v>
      </c>
      <c r="J398">
        <v>1.9199999569999999</v>
      </c>
      <c r="K398">
        <v>4.9099998469999999</v>
      </c>
      <c r="L398">
        <v>0</v>
      </c>
      <c r="M398">
        <v>6</v>
      </c>
      <c r="N398">
        <v>47</v>
      </c>
      <c r="O398">
        <v>300</v>
      </c>
      <c r="P398">
        <v>680</v>
      </c>
      <c r="Q398">
        <v>2324</v>
      </c>
    </row>
    <row r="399" spans="1:17" x14ac:dyDescent="0.3">
      <c r="A399">
        <v>4319703577</v>
      </c>
      <c r="B399" t="s">
        <v>51</v>
      </c>
      <c r="C399" t="s">
        <v>52</v>
      </c>
      <c r="D399" t="s">
        <v>52</v>
      </c>
      <c r="E399">
        <v>10817</v>
      </c>
      <c r="F399">
        <v>7.2800002099999999</v>
      </c>
      <c r="G399">
        <v>7.2800002099999999</v>
      </c>
      <c r="H399">
        <v>0</v>
      </c>
      <c r="I399">
        <v>1.0099999900000001</v>
      </c>
      <c r="J399">
        <v>0.33000001299999998</v>
      </c>
      <c r="K399">
        <v>5.9400000569999998</v>
      </c>
      <c r="L399">
        <v>0</v>
      </c>
      <c r="M399">
        <v>13</v>
      </c>
      <c r="N399">
        <v>8</v>
      </c>
      <c r="O399">
        <v>359</v>
      </c>
      <c r="P399">
        <v>552</v>
      </c>
      <c r="Q399">
        <v>2367</v>
      </c>
    </row>
    <row r="400" spans="1:17" x14ac:dyDescent="0.3">
      <c r="A400">
        <v>4319703577</v>
      </c>
      <c r="B400" t="s">
        <v>53</v>
      </c>
      <c r="C400" t="s">
        <v>54</v>
      </c>
      <c r="D400" t="s">
        <v>54</v>
      </c>
      <c r="E400">
        <v>7990</v>
      </c>
      <c r="F400">
        <v>5.3600001339999999</v>
      </c>
      <c r="G400">
        <v>5.3600001339999999</v>
      </c>
      <c r="H400">
        <v>0</v>
      </c>
      <c r="I400">
        <v>0.44999998800000002</v>
      </c>
      <c r="J400">
        <v>0.790000021</v>
      </c>
      <c r="K400">
        <v>4.1199998860000004</v>
      </c>
      <c r="L400">
        <v>0</v>
      </c>
      <c r="M400">
        <v>6</v>
      </c>
      <c r="N400">
        <v>18</v>
      </c>
      <c r="O400">
        <v>289</v>
      </c>
      <c r="P400">
        <v>624</v>
      </c>
      <c r="Q400">
        <v>2175</v>
      </c>
    </row>
    <row r="401" spans="1:17" x14ac:dyDescent="0.3">
      <c r="A401">
        <v>4319703577</v>
      </c>
      <c r="B401" t="s">
        <v>55</v>
      </c>
      <c r="C401" t="s">
        <v>56</v>
      </c>
      <c r="D401" t="s">
        <v>56</v>
      </c>
      <c r="E401">
        <v>8221</v>
      </c>
      <c r="F401">
        <v>5.5199999809999998</v>
      </c>
      <c r="G401">
        <v>5.5199999809999998</v>
      </c>
      <c r="H401">
        <v>0</v>
      </c>
      <c r="I401">
        <v>0.40000000600000002</v>
      </c>
      <c r="J401">
        <v>1.6100000139999999</v>
      </c>
      <c r="K401">
        <v>3.5099999899999998</v>
      </c>
      <c r="L401">
        <v>0</v>
      </c>
      <c r="M401">
        <v>6</v>
      </c>
      <c r="N401">
        <v>38</v>
      </c>
      <c r="O401">
        <v>196</v>
      </c>
      <c r="P401">
        <v>695</v>
      </c>
      <c r="Q401">
        <v>2092</v>
      </c>
    </row>
    <row r="402" spans="1:17" x14ac:dyDescent="0.3">
      <c r="A402">
        <v>4319703577</v>
      </c>
      <c r="B402" s="1">
        <v>42374</v>
      </c>
      <c r="C402" s="1">
        <v>42374</v>
      </c>
      <c r="D402" t="s">
        <v>57</v>
      </c>
      <c r="E402">
        <v>1251</v>
      </c>
      <c r="F402">
        <v>0.83999997400000004</v>
      </c>
      <c r="G402">
        <v>0.83999997400000004</v>
      </c>
      <c r="H402">
        <v>0</v>
      </c>
      <c r="I402">
        <v>0</v>
      </c>
      <c r="J402">
        <v>0</v>
      </c>
      <c r="K402">
        <v>0.83999997400000004</v>
      </c>
      <c r="L402">
        <v>0</v>
      </c>
      <c r="M402">
        <v>0</v>
      </c>
      <c r="N402">
        <v>0</v>
      </c>
      <c r="O402">
        <v>67</v>
      </c>
      <c r="P402">
        <v>836</v>
      </c>
      <c r="Q402">
        <v>1593</v>
      </c>
    </row>
    <row r="403" spans="1:17" x14ac:dyDescent="0.3">
      <c r="A403">
        <v>4319703577</v>
      </c>
      <c r="B403" s="1">
        <v>42405</v>
      </c>
      <c r="C403" s="1">
        <v>42405</v>
      </c>
      <c r="D403" t="s">
        <v>58</v>
      </c>
      <c r="E403">
        <v>9261</v>
      </c>
      <c r="F403">
        <v>6.2399997709999999</v>
      </c>
      <c r="G403">
        <v>6.2399997709999999</v>
      </c>
      <c r="H403">
        <v>0</v>
      </c>
      <c r="I403">
        <v>0</v>
      </c>
      <c r="J403">
        <v>0.439999998</v>
      </c>
      <c r="K403">
        <v>5.7100000380000004</v>
      </c>
      <c r="L403">
        <v>0</v>
      </c>
      <c r="M403">
        <v>0</v>
      </c>
      <c r="N403">
        <v>11</v>
      </c>
      <c r="O403">
        <v>344</v>
      </c>
      <c r="P403">
        <v>585</v>
      </c>
      <c r="Q403">
        <v>2270</v>
      </c>
    </row>
    <row r="404" spans="1:17" x14ac:dyDescent="0.3">
      <c r="A404">
        <v>4319703577</v>
      </c>
      <c r="B404" s="1">
        <v>42434</v>
      </c>
      <c r="C404" s="1">
        <v>42434</v>
      </c>
      <c r="D404" t="s">
        <v>59</v>
      </c>
      <c r="E404">
        <v>9648</v>
      </c>
      <c r="F404">
        <v>6.4699997900000001</v>
      </c>
      <c r="G404">
        <v>6.4699997900000001</v>
      </c>
      <c r="H404">
        <v>0</v>
      </c>
      <c r="I404">
        <v>0.579999983</v>
      </c>
      <c r="J404">
        <v>1.0700000519999999</v>
      </c>
      <c r="K404">
        <v>4.829999924</v>
      </c>
      <c r="L404">
        <v>0</v>
      </c>
      <c r="M404">
        <v>8</v>
      </c>
      <c r="N404">
        <v>26</v>
      </c>
      <c r="O404">
        <v>287</v>
      </c>
      <c r="P404">
        <v>669</v>
      </c>
      <c r="Q404">
        <v>2235</v>
      </c>
    </row>
    <row r="405" spans="1:17" x14ac:dyDescent="0.3">
      <c r="A405">
        <v>4319703577</v>
      </c>
      <c r="B405" s="1">
        <v>42465</v>
      </c>
      <c r="C405" s="1">
        <v>42465</v>
      </c>
      <c r="D405" t="s">
        <v>57</v>
      </c>
      <c r="E405">
        <v>10429</v>
      </c>
      <c r="F405">
        <v>7.0199999809999998</v>
      </c>
      <c r="G405">
        <v>7.0199999809999998</v>
      </c>
      <c r="H405">
        <v>0</v>
      </c>
      <c r="I405">
        <v>0.58999997400000004</v>
      </c>
      <c r="J405">
        <v>0.579999983</v>
      </c>
      <c r="K405">
        <v>5.8499999049999998</v>
      </c>
      <c r="L405">
        <v>0</v>
      </c>
      <c r="M405">
        <v>8</v>
      </c>
      <c r="N405">
        <v>13</v>
      </c>
      <c r="O405">
        <v>313</v>
      </c>
      <c r="P405">
        <v>1106</v>
      </c>
      <c r="Q405">
        <v>2282</v>
      </c>
    </row>
    <row r="406" spans="1:17" x14ac:dyDescent="0.3">
      <c r="A406">
        <v>4319703577</v>
      </c>
      <c r="B406" s="1">
        <v>42495</v>
      </c>
      <c r="C406" s="1">
        <v>42495</v>
      </c>
      <c r="D406" t="s">
        <v>60</v>
      </c>
      <c r="E406">
        <v>13658</v>
      </c>
      <c r="F406">
        <v>9.4899997710000008</v>
      </c>
      <c r="G406">
        <v>9.4899997710000008</v>
      </c>
      <c r="H406">
        <v>0</v>
      </c>
      <c r="I406">
        <v>2.630000114</v>
      </c>
      <c r="J406">
        <v>1.4099999670000001</v>
      </c>
      <c r="K406">
        <v>5.4499998090000004</v>
      </c>
      <c r="L406">
        <v>0</v>
      </c>
      <c r="M406">
        <v>27</v>
      </c>
      <c r="N406">
        <v>34</v>
      </c>
      <c r="O406">
        <v>328</v>
      </c>
      <c r="P406">
        <v>957</v>
      </c>
      <c r="Q406">
        <v>2530</v>
      </c>
    </row>
    <row r="407" spans="1:17" x14ac:dyDescent="0.3">
      <c r="A407">
        <v>4319703577</v>
      </c>
      <c r="B407" s="1">
        <v>42526</v>
      </c>
      <c r="C407" s="1">
        <v>42526</v>
      </c>
      <c r="D407" t="s">
        <v>16</v>
      </c>
      <c r="E407">
        <v>9524</v>
      </c>
      <c r="F407">
        <v>6.420000076</v>
      </c>
      <c r="G407">
        <v>6.420000076</v>
      </c>
      <c r="H407">
        <v>0</v>
      </c>
      <c r="I407">
        <v>0.40999999599999998</v>
      </c>
      <c r="J407">
        <v>0.469999999</v>
      </c>
      <c r="K407">
        <v>5.4600000380000004</v>
      </c>
      <c r="L407">
        <v>0</v>
      </c>
      <c r="M407">
        <v>6</v>
      </c>
      <c r="N407">
        <v>11</v>
      </c>
      <c r="O407">
        <v>314</v>
      </c>
      <c r="P407">
        <v>692</v>
      </c>
      <c r="Q407">
        <v>2266</v>
      </c>
    </row>
    <row r="408" spans="1:17" x14ac:dyDescent="0.3">
      <c r="A408">
        <v>4319703577</v>
      </c>
      <c r="B408" s="1">
        <v>42556</v>
      </c>
      <c r="C408" s="1">
        <v>42556</v>
      </c>
      <c r="D408" t="s">
        <v>57</v>
      </c>
      <c r="E408">
        <v>7937</v>
      </c>
      <c r="F408">
        <v>5.329999924</v>
      </c>
      <c r="G408">
        <v>5.329999924</v>
      </c>
      <c r="H408">
        <v>0</v>
      </c>
      <c r="I408">
        <v>0.189999998</v>
      </c>
      <c r="J408">
        <v>1.0499999520000001</v>
      </c>
      <c r="K408">
        <v>4.079999924</v>
      </c>
      <c r="L408">
        <v>0</v>
      </c>
      <c r="M408">
        <v>3</v>
      </c>
      <c r="N408">
        <v>28</v>
      </c>
      <c r="O408">
        <v>279</v>
      </c>
      <c r="P408">
        <v>586</v>
      </c>
      <c r="Q408">
        <v>2158</v>
      </c>
    </row>
    <row r="409" spans="1:17" x14ac:dyDescent="0.3">
      <c r="A409">
        <v>4319703577</v>
      </c>
      <c r="B409" s="1">
        <v>42587</v>
      </c>
      <c r="C409" s="1">
        <v>42587</v>
      </c>
      <c r="D409" t="s">
        <v>58</v>
      </c>
      <c r="E409">
        <v>3672</v>
      </c>
      <c r="F409">
        <v>2.460000038</v>
      </c>
      <c r="G409">
        <v>2.460000038</v>
      </c>
      <c r="H409">
        <v>0</v>
      </c>
      <c r="I409">
        <v>0</v>
      </c>
      <c r="J409">
        <v>0</v>
      </c>
      <c r="K409">
        <v>2.460000038</v>
      </c>
      <c r="L409">
        <v>0</v>
      </c>
      <c r="M409">
        <v>0</v>
      </c>
      <c r="N409">
        <v>0</v>
      </c>
      <c r="O409">
        <v>153</v>
      </c>
      <c r="P409">
        <v>603</v>
      </c>
      <c r="Q409">
        <v>1792</v>
      </c>
    </row>
    <row r="410" spans="1:17" x14ac:dyDescent="0.3">
      <c r="A410">
        <v>4319703577</v>
      </c>
      <c r="B410" s="1">
        <v>42618</v>
      </c>
      <c r="C410" s="1">
        <v>42618</v>
      </c>
      <c r="D410" t="s">
        <v>61</v>
      </c>
      <c r="E410">
        <v>10378</v>
      </c>
      <c r="F410">
        <v>6.9600000380000004</v>
      </c>
      <c r="G410">
        <v>6.9600000380000004</v>
      </c>
      <c r="H410">
        <v>0</v>
      </c>
      <c r="I410">
        <v>0.14000000100000001</v>
      </c>
      <c r="J410">
        <v>0.560000002</v>
      </c>
      <c r="K410">
        <v>6.25</v>
      </c>
      <c r="L410">
        <v>0</v>
      </c>
      <c r="M410">
        <v>2</v>
      </c>
      <c r="N410">
        <v>14</v>
      </c>
      <c r="O410">
        <v>374</v>
      </c>
      <c r="P410">
        <v>490</v>
      </c>
      <c r="Q410">
        <v>2345</v>
      </c>
    </row>
    <row r="411" spans="1:17" x14ac:dyDescent="0.3">
      <c r="A411">
        <v>4319703577</v>
      </c>
      <c r="B411" s="1">
        <v>42648</v>
      </c>
      <c r="C411" s="1">
        <v>42648</v>
      </c>
      <c r="D411" t="s">
        <v>62</v>
      </c>
      <c r="E411">
        <v>9487</v>
      </c>
      <c r="F411">
        <v>6.3699998860000004</v>
      </c>
      <c r="G411">
        <v>6.3699998860000004</v>
      </c>
      <c r="H411">
        <v>0</v>
      </c>
      <c r="I411">
        <v>0.209999993</v>
      </c>
      <c r="J411">
        <v>0.46000000800000002</v>
      </c>
      <c r="K411">
        <v>5.6999998090000004</v>
      </c>
      <c r="L411">
        <v>0</v>
      </c>
      <c r="M411">
        <v>3</v>
      </c>
      <c r="N411">
        <v>12</v>
      </c>
      <c r="O411">
        <v>329</v>
      </c>
      <c r="P411">
        <v>555</v>
      </c>
      <c r="Q411">
        <v>2260</v>
      </c>
    </row>
    <row r="412" spans="1:17" x14ac:dyDescent="0.3">
      <c r="A412">
        <v>4319703577</v>
      </c>
      <c r="B412" s="1">
        <v>42679</v>
      </c>
      <c r="C412" s="1">
        <v>42679</v>
      </c>
      <c r="D412" t="s">
        <v>59</v>
      </c>
      <c r="E412">
        <v>9129</v>
      </c>
      <c r="F412">
        <v>6.1300001139999996</v>
      </c>
      <c r="G412">
        <v>6.1300001139999996</v>
      </c>
      <c r="H412">
        <v>0</v>
      </c>
      <c r="I412">
        <v>0.20000000300000001</v>
      </c>
      <c r="J412">
        <v>0.74000001000000004</v>
      </c>
      <c r="K412">
        <v>5.1799998279999997</v>
      </c>
      <c r="L412">
        <v>0</v>
      </c>
      <c r="M412">
        <v>3</v>
      </c>
      <c r="N412">
        <v>18</v>
      </c>
      <c r="O412">
        <v>311</v>
      </c>
      <c r="P412">
        <v>574</v>
      </c>
      <c r="Q412">
        <v>2232</v>
      </c>
    </row>
    <row r="413" spans="1:17" x14ac:dyDescent="0.3">
      <c r="A413">
        <v>4319703577</v>
      </c>
      <c r="B413" s="1">
        <v>42709</v>
      </c>
      <c r="C413" s="1">
        <v>42709</v>
      </c>
      <c r="D413" t="s">
        <v>61</v>
      </c>
      <c r="E413">
        <v>17</v>
      </c>
      <c r="F413">
        <v>0.01</v>
      </c>
      <c r="G413">
        <v>0.01</v>
      </c>
      <c r="H413">
        <v>0</v>
      </c>
      <c r="I413">
        <v>0</v>
      </c>
      <c r="J413">
        <v>0</v>
      </c>
      <c r="K413">
        <v>0.01</v>
      </c>
      <c r="L413">
        <v>0</v>
      </c>
      <c r="M413">
        <v>0</v>
      </c>
      <c r="N413">
        <v>0</v>
      </c>
      <c r="O413">
        <v>2</v>
      </c>
      <c r="P413">
        <v>0</v>
      </c>
      <c r="Q413">
        <v>257</v>
      </c>
    </row>
    <row r="414" spans="1:17" x14ac:dyDescent="0.3">
      <c r="A414">
        <v>4388161847</v>
      </c>
      <c r="B414" s="1">
        <v>42708</v>
      </c>
      <c r="C414" s="1">
        <v>42708</v>
      </c>
      <c r="D414" t="s">
        <v>16</v>
      </c>
      <c r="E414">
        <v>10122</v>
      </c>
      <c r="F414">
        <v>7.7800002099999999</v>
      </c>
      <c r="G414">
        <v>7.7800002099999999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1440</v>
      </c>
      <c r="Q414">
        <v>2955</v>
      </c>
    </row>
    <row r="415" spans="1:17" x14ac:dyDescent="0.3">
      <c r="A415">
        <v>4388161847</v>
      </c>
      <c r="B415" t="s">
        <v>17</v>
      </c>
      <c r="C415" t="s">
        <v>18</v>
      </c>
      <c r="D415" t="s">
        <v>18</v>
      </c>
      <c r="E415">
        <v>10993</v>
      </c>
      <c r="F415">
        <v>8.4499998089999995</v>
      </c>
      <c r="G415">
        <v>8.4499998089999995</v>
      </c>
      <c r="H415">
        <v>0</v>
      </c>
      <c r="I415">
        <v>5.9999998999999998E-2</v>
      </c>
      <c r="J415">
        <v>0.62999999500000003</v>
      </c>
      <c r="K415">
        <v>3.880000114</v>
      </c>
      <c r="L415">
        <v>0</v>
      </c>
      <c r="M415">
        <v>1</v>
      </c>
      <c r="N415">
        <v>14</v>
      </c>
      <c r="O415">
        <v>150</v>
      </c>
      <c r="P415">
        <v>1275</v>
      </c>
      <c r="Q415">
        <v>3092</v>
      </c>
    </row>
    <row r="416" spans="1:17" x14ac:dyDescent="0.3">
      <c r="A416">
        <v>4388161847</v>
      </c>
      <c r="B416" t="s">
        <v>19</v>
      </c>
      <c r="C416" t="s">
        <v>20</v>
      </c>
      <c r="D416" t="s">
        <v>20</v>
      </c>
      <c r="E416">
        <v>8863</v>
      </c>
      <c r="F416">
        <v>6.8200001720000003</v>
      </c>
      <c r="G416">
        <v>6.8200001720000003</v>
      </c>
      <c r="H416">
        <v>0</v>
      </c>
      <c r="I416">
        <v>0.12999999500000001</v>
      </c>
      <c r="J416">
        <v>1.0700000519999999</v>
      </c>
      <c r="K416">
        <v>5.6199998860000004</v>
      </c>
      <c r="L416">
        <v>0</v>
      </c>
      <c r="M416">
        <v>10</v>
      </c>
      <c r="N416">
        <v>35</v>
      </c>
      <c r="O416">
        <v>219</v>
      </c>
      <c r="P416">
        <v>945</v>
      </c>
      <c r="Q416">
        <v>2998</v>
      </c>
    </row>
    <row r="417" spans="1:17" x14ac:dyDescent="0.3">
      <c r="A417">
        <v>4388161847</v>
      </c>
      <c r="B417" t="s">
        <v>21</v>
      </c>
      <c r="C417" t="s">
        <v>22</v>
      </c>
      <c r="D417" t="s">
        <v>22</v>
      </c>
      <c r="E417">
        <v>8758</v>
      </c>
      <c r="F417">
        <v>6.7300000190000002</v>
      </c>
      <c r="G417">
        <v>6.7300000190000002</v>
      </c>
      <c r="H417">
        <v>0</v>
      </c>
      <c r="I417">
        <v>0</v>
      </c>
      <c r="J417">
        <v>0</v>
      </c>
      <c r="K417">
        <v>6.7300000190000002</v>
      </c>
      <c r="L417">
        <v>0</v>
      </c>
      <c r="M417">
        <v>0</v>
      </c>
      <c r="N417">
        <v>0</v>
      </c>
      <c r="O417">
        <v>299</v>
      </c>
      <c r="P417">
        <v>837</v>
      </c>
      <c r="Q417">
        <v>3066</v>
      </c>
    </row>
    <row r="418" spans="1:17" x14ac:dyDescent="0.3">
      <c r="A418">
        <v>4388161847</v>
      </c>
      <c r="B418" t="s">
        <v>24</v>
      </c>
      <c r="C418" t="s">
        <v>25</v>
      </c>
      <c r="D418" t="s">
        <v>25</v>
      </c>
      <c r="E418">
        <v>6580</v>
      </c>
      <c r="F418">
        <v>5.0599999430000002</v>
      </c>
      <c r="G418">
        <v>5.0599999430000002</v>
      </c>
      <c r="H418">
        <v>0</v>
      </c>
      <c r="I418">
        <v>0.209999993</v>
      </c>
      <c r="J418">
        <v>0.40000000600000002</v>
      </c>
      <c r="K418">
        <v>4.4499998090000004</v>
      </c>
      <c r="L418">
        <v>0</v>
      </c>
      <c r="M418">
        <v>6</v>
      </c>
      <c r="N418">
        <v>9</v>
      </c>
      <c r="O418">
        <v>253</v>
      </c>
      <c r="P418">
        <v>609</v>
      </c>
      <c r="Q418">
        <v>3073</v>
      </c>
    </row>
    <row r="419" spans="1:17" x14ac:dyDescent="0.3">
      <c r="A419">
        <v>4388161847</v>
      </c>
      <c r="B419" t="s">
        <v>26</v>
      </c>
      <c r="C419" t="s">
        <v>27</v>
      </c>
      <c r="D419" t="s">
        <v>27</v>
      </c>
      <c r="E419">
        <v>4660</v>
      </c>
      <c r="F419">
        <v>3.579999924</v>
      </c>
      <c r="G419">
        <v>3.579999924</v>
      </c>
      <c r="H419">
        <v>0</v>
      </c>
      <c r="I419">
        <v>0</v>
      </c>
      <c r="J419">
        <v>0</v>
      </c>
      <c r="K419">
        <v>3.579999924</v>
      </c>
      <c r="L419">
        <v>0</v>
      </c>
      <c r="M419">
        <v>0</v>
      </c>
      <c r="N419">
        <v>0</v>
      </c>
      <c r="O419">
        <v>201</v>
      </c>
      <c r="P419">
        <v>721</v>
      </c>
      <c r="Q419">
        <v>2572</v>
      </c>
    </row>
    <row r="420" spans="1:17" x14ac:dyDescent="0.3">
      <c r="A420">
        <v>4388161847</v>
      </c>
      <c r="B420" t="s">
        <v>29</v>
      </c>
      <c r="C420" t="s">
        <v>30</v>
      </c>
      <c r="D420" t="s">
        <v>30</v>
      </c>
      <c r="E420">
        <v>11009</v>
      </c>
      <c r="F420">
        <v>9.1000003809999992</v>
      </c>
      <c r="G420">
        <v>9.1000003809999992</v>
      </c>
      <c r="H420">
        <v>0</v>
      </c>
      <c r="I420">
        <v>3.5599999430000002</v>
      </c>
      <c r="J420">
        <v>0.40000000600000002</v>
      </c>
      <c r="K420">
        <v>5.1399998660000001</v>
      </c>
      <c r="L420">
        <v>0</v>
      </c>
      <c r="M420">
        <v>27</v>
      </c>
      <c r="N420">
        <v>8</v>
      </c>
      <c r="O420">
        <v>239</v>
      </c>
      <c r="P420">
        <v>1017</v>
      </c>
      <c r="Q420">
        <v>3274</v>
      </c>
    </row>
    <row r="421" spans="1:17" x14ac:dyDescent="0.3">
      <c r="A421">
        <v>4388161847</v>
      </c>
      <c r="B421" t="s">
        <v>33</v>
      </c>
      <c r="C421" t="s">
        <v>34</v>
      </c>
      <c r="D421" t="s">
        <v>34</v>
      </c>
      <c r="E421">
        <v>10181</v>
      </c>
      <c r="F421">
        <v>7.829999924</v>
      </c>
      <c r="G421">
        <v>7.829999924</v>
      </c>
      <c r="H421">
        <v>0</v>
      </c>
      <c r="I421">
        <v>1.3700000050000001</v>
      </c>
      <c r="J421">
        <v>0.689999998</v>
      </c>
      <c r="K421">
        <v>5.7699999809999998</v>
      </c>
      <c r="L421">
        <v>0</v>
      </c>
      <c r="M421">
        <v>20</v>
      </c>
      <c r="N421">
        <v>16</v>
      </c>
      <c r="O421">
        <v>249</v>
      </c>
      <c r="P421">
        <v>704</v>
      </c>
      <c r="Q421">
        <v>3015</v>
      </c>
    </row>
    <row r="422" spans="1:17" x14ac:dyDescent="0.3">
      <c r="A422">
        <v>4388161847</v>
      </c>
      <c r="B422" t="s">
        <v>35</v>
      </c>
      <c r="C422" t="s">
        <v>36</v>
      </c>
      <c r="D422" t="s">
        <v>36</v>
      </c>
      <c r="E422">
        <v>10553</v>
      </c>
      <c r="F422">
        <v>8.1199998860000004</v>
      </c>
      <c r="G422">
        <v>8.1199998860000004</v>
      </c>
      <c r="H422">
        <v>0</v>
      </c>
      <c r="I422">
        <v>1.1000000240000001</v>
      </c>
      <c r="J422">
        <v>1.7200000289999999</v>
      </c>
      <c r="K422">
        <v>5.2899999619999996</v>
      </c>
      <c r="L422">
        <v>0</v>
      </c>
      <c r="M422">
        <v>19</v>
      </c>
      <c r="N422">
        <v>42</v>
      </c>
      <c r="O422">
        <v>228</v>
      </c>
      <c r="P422">
        <v>696</v>
      </c>
      <c r="Q422">
        <v>3083</v>
      </c>
    </row>
    <row r="423" spans="1:17" x14ac:dyDescent="0.3">
      <c r="A423">
        <v>4388161847</v>
      </c>
      <c r="B423" t="s">
        <v>37</v>
      </c>
      <c r="C423" t="s">
        <v>38</v>
      </c>
      <c r="D423" t="s">
        <v>38</v>
      </c>
      <c r="E423">
        <v>10055</v>
      </c>
      <c r="F423">
        <v>7.7300000190000002</v>
      </c>
      <c r="G423">
        <v>7.7300000190000002</v>
      </c>
      <c r="H423">
        <v>0</v>
      </c>
      <c r="I423">
        <v>0.37000000500000002</v>
      </c>
      <c r="J423">
        <v>0.38999998600000002</v>
      </c>
      <c r="K423">
        <v>6.9800000190000002</v>
      </c>
      <c r="L423">
        <v>0</v>
      </c>
      <c r="M423">
        <v>7</v>
      </c>
      <c r="N423">
        <v>12</v>
      </c>
      <c r="O423">
        <v>272</v>
      </c>
      <c r="P423">
        <v>853</v>
      </c>
      <c r="Q423">
        <v>3069</v>
      </c>
    </row>
    <row r="424" spans="1:17" x14ac:dyDescent="0.3">
      <c r="A424">
        <v>4388161847</v>
      </c>
      <c r="B424" t="s">
        <v>39</v>
      </c>
      <c r="C424" t="s">
        <v>40</v>
      </c>
      <c r="D424" t="s">
        <v>40</v>
      </c>
      <c r="E424">
        <v>12139</v>
      </c>
      <c r="F424">
        <v>9.3400001530000001</v>
      </c>
      <c r="G424">
        <v>9.3400001530000001</v>
      </c>
      <c r="H424">
        <v>0</v>
      </c>
      <c r="I424">
        <v>3.2999999519999998</v>
      </c>
      <c r="J424">
        <v>1.1100000139999999</v>
      </c>
      <c r="K424">
        <v>4.920000076</v>
      </c>
      <c r="L424">
        <v>0</v>
      </c>
      <c r="M424">
        <v>77</v>
      </c>
      <c r="N424">
        <v>25</v>
      </c>
      <c r="O424">
        <v>220</v>
      </c>
      <c r="P424">
        <v>945</v>
      </c>
      <c r="Q424">
        <v>3544</v>
      </c>
    </row>
    <row r="425" spans="1:17" x14ac:dyDescent="0.3">
      <c r="A425">
        <v>4388161847</v>
      </c>
      <c r="B425" t="s">
        <v>41</v>
      </c>
      <c r="C425" t="s">
        <v>42</v>
      </c>
      <c r="D425" t="s">
        <v>42</v>
      </c>
      <c r="E425">
        <v>13236</v>
      </c>
      <c r="F425">
        <v>10.18000031</v>
      </c>
      <c r="G425">
        <v>10.18000031</v>
      </c>
      <c r="H425">
        <v>0</v>
      </c>
      <c r="I425">
        <v>4.5</v>
      </c>
      <c r="J425">
        <v>0.31999999299999998</v>
      </c>
      <c r="K425">
        <v>5.3499999049999998</v>
      </c>
      <c r="L425">
        <v>0</v>
      </c>
      <c r="M425">
        <v>58</v>
      </c>
      <c r="N425">
        <v>5</v>
      </c>
      <c r="O425">
        <v>215</v>
      </c>
      <c r="P425">
        <v>749</v>
      </c>
      <c r="Q425">
        <v>3306</v>
      </c>
    </row>
    <row r="426" spans="1:17" x14ac:dyDescent="0.3">
      <c r="A426">
        <v>4388161847</v>
      </c>
      <c r="B426" t="s">
        <v>43</v>
      </c>
      <c r="C426" t="s">
        <v>44</v>
      </c>
      <c r="D426" t="s">
        <v>44</v>
      </c>
      <c r="E426">
        <v>10243</v>
      </c>
      <c r="F426">
        <v>7.8800001139999996</v>
      </c>
      <c r="G426">
        <v>7.8800001139999996</v>
      </c>
      <c r="H426">
        <v>0</v>
      </c>
      <c r="I426">
        <v>1.0800000430000001</v>
      </c>
      <c r="J426">
        <v>0.50999998999999996</v>
      </c>
      <c r="K426">
        <v>6.3000001909999996</v>
      </c>
      <c r="L426">
        <v>0</v>
      </c>
      <c r="M426">
        <v>14</v>
      </c>
      <c r="N426">
        <v>8</v>
      </c>
      <c r="O426">
        <v>239</v>
      </c>
      <c r="P426">
        <v>584</v>
      </c>
      <c r="Q426">
        <v>2885</v>
      </c>
    </row>
    <row r="427" spans="1:17" x14ac:dyDescent="0.3">
      <c r="A427">
        <v>4388161847</v>
      </c>
      <c r="B427" t="s">
        <v>45</v>
      </c>
      <c r="C427" t="s">
        <v>46</v>
      </c>
      <c r="D427" t="s">
        <v>46</v>
      </c>
      <c r="E427">
        <v>12961</v>
      </c>
      <c r="F427">
        <v>9.9700002669999996</v>
      </c>
      <c r="G427">
        <v>9.9700002669999996</v>
      </c>
      <c r="H427">
        <v>0</v>
      </c>
      <c r="I427">
        <v>0.730000019</v>
      </c>
      <c r="J427">
        <v>1.3999999759999999</v>
      </c>
      <c r="K427">
        <v>7.8400001530000001</v>
      </c>
      <c r="L427">
        <v>0</v>
      </c>
      <c r="M427">
        <v>11</v>
      </c>
      <c r="N427">
        <v>31</v>
      </c>
      <c r="O427">
        <v>301</v>
      </c>
      <c r="P427">
        <v>1054</v>
      </c>
      <c r="Q427">
        <v>3288</v>
      </c>
    </row>
    <row r="428" spans="1:17" x14ac:dyDescent="0.3">
      <c r="A428">
        <v>4388161847</v>
      </c>
      <c r="B428" t="s">
        <v>47</v>
      </c>
      <c r="C428" t="s">
        <v>48</v>
      </c>
      <c r="D428" t="s">
        <v>48</v>
      </c>
      <c r="E428">
        <v>9461</v>
      </c>
      <c r="F428">
        <v>7.2800002099999999</v>
      </c>
      <c r="G428">
        <v>7.2800002099999999</v>
      </c>
      <c r="H428">
        <v>0</v>
      </c>
      <c r="I428">
        <v>0.939999998</v>
      </c>
      <c r="J428">
        <v>1.059999943</v>
      </c>
      <c r="K428">
        <v>5.2699999809999998</v>
      </c>
      <c r="L428">
        <v>0</v>
      </c>
      <c r="M428">
        <v>14</v>
      </c>
      <c r="N428">
        <v>23</v>
      </c>
      <c r="O428">
        <v>224</v>
      </c>
      <c r="P428">
        <v>673</v>
      </c>
      <c r="Q428">
        <v>2929</v>
      </c>
    </row>
    <row r="429" spans="1:17" x14ac:dyDescent="0.3">
      <c r="A429">
        <v>4388161847</v>
      </c>
      <c r="B429" t="s">
        <v>49</v>
      </c>
      <c r="C429" t="s">
        <v>50</v>
      </c>
      <c r="D429" t="s">
        <v>50</v>
      </c>
      <c r="E429">
        <v>11193</v>
      </c>
      <c r="F429">
        <v>8.6099996569999995</v>
      </c>
      <c r="G429">
        <v>8.6099996569999995</v>
      </c>
      <c r="H429">
        <v>0</v>
      </c>
      <c r="I429">
        <v>0.69999998799999996</v>
      </c>
      <c r="J429">
        <v>2.5099999899999998</v>
      </c>
      <c r="K429">
        <v>5.3899998660000001</v>
      </c>
      <c r="L429">
        <v>0</v>
      </c>
      <c r="M429">
        <v>11</v>
      </c>
      <c r="N429">
        <v>48</v>
      </c>
      <c r="O429">
        <v>241</v>
      </c>
      <c r="P429">
        <v>684</v>
      </c>
      <c r="Q429">
        <v>3074</v>
      </c>
    </row>
    <row r="430" spans="1:17" x14ac:dyDescent="0.3">
      <c r="A430">
        <v>4388161847</v>
      </c>
      <c r="B430" t="s">
        <v>51</v>
      </c>
      <c r="C430" t="s">
        <v>52</v>
      </c>
      <c r="D430" t="s">
        <v>52</v>
      </c>
      <c r="E430">
        <v>10074</v>
      </c>
      <c r="F430">
        <v>7.75</v>
      </c>
      <c r="G430">
        <v>7.75</v>
      </c>
      <c r="H430">
        <v>0</v>
      </c>
      <c r="I430">
        <v>1.289999962</v>
      </c>
      <c r="J430">
        <v>0.43000000700000002</v>
      </c>
      <c r="K430">
        <v>6.0300002099999999</v>
      </c>
      <c r="L430">
        <v>0</v>
      </c>
      <c r="M430">
        <v>19</v>
      </c>
      <c r="N430">
        <v>9</v>
      </c>
      <c r="O430">
        <v>234</v>
      </c>
      <c r="P430">
        <v>878</v>
      </c>
      <c r="Q430">
        <v>2969</v>
      </c>
    </row>
    <row r="431" spans="1:17" x14ac:dyDescent="0.3">
      <c r="A431">
        <v>4388161847</v>
      </c>
      <c r="B431" t="s">
        <v>53</v>
      </c>
      <c r="C431" t="s">
        <v>54</v>
      </c>
      <c r="D431" t="s">
        <v>54</v>
      </c>
      <c r="E431">
        <v>9232</v>
      </c>
      <c r="F431">
        <v>7.0999999049999998</v>
      </c>
      <c r="G431">
        <v>7.0999999049999998</v>
      </c>
      <c r="H431">
        <v>0</v>
      </c>
      <c r="I431">
        <v>0.80000001200000004</v>
      </c>
      <c r="J431">
        <v>0.88999998599999997</v>
      </c>
      <c r="K431">
        <v>5.420000076</v>
      </c>
      <c r="L431">
        <v>0</v>
      </c>
      <c r="M431">
        <v>13</v>
      </c>
      <c r="N431">
        <v>16</v>
      </c>
      <c r="O431">
        <v>236</v>
      </c>
      <c r="P431">
        <v>1175</v>
      </c>
      <c r="Q431">
        <v>2979</v>
      </c>
    </row>
    <row r="432" spans="1:17" x14ac:dyDescent="0.3">
      <c r="A432">
        <v>4388161847</v>
      </c>
      <c r="B432" t="s">
        <v>55</v>
      </c>
      <c r="C432" t="s">
        <v>56</v>
      </c>
      <c r="D432" t="s">
        <v>56</v>
      </c>
      <c r="E432">
        <v>12533</v>
      </c>
      <c r="F432">
        <v>9.6400003430000005</v>
      </c>
      <c r="G432">
        <v>9.6400003430000005</v>
      </c>
      <c r="H432">
        <v>0</v>
      </c>
      <c r="I432">
        <v>0.69999998799999996</v>
      </c>
      <c r="J432">
        <v>2</v>
      </c>
      <c r="K432">
        <v>6.9400000569999998</v>
      </c>
      <c r="L432">
        <v>0</v>
      </c>
      <c r="M432">
        <v>14</v>
      </c>
      <c r="N432">
        <v>43</v>
      </c>
      <c r="O432">
        <v>300</v>
      </c>
      <c r="P432">
        <v>537</v>
      </c>
      <c r="Q432">
        <v>3283</v>
      </c>
    </row>
    <row r="433" spans="1:17" x14ac:dyDescent="0.3">
      <c r="A433">
        <v>4388161847</v>
      </c>
      <c r="B433" s="1">
        <v>42374</v>
      </c>
      <c r="C433" s="1">
        <v>42374</v>
      </c>
      <c r="D433" t="s">
        <v>57</v>
      </c>
      <c r="E433">
        <v>10255</v>
      </c>
      <c r="F433">
        <v>7.8899998660000001</v>
      </c>
      <c r="G433">
        <v>7.8899998660000001</v>
      </c>
      <c r="H433">
        <v>0</v>
      </c>
      <c r="I433">
        <v>1.0099999900000001</v>
      </c>
      <c r="J433">
        <v>0.68000000699999996</v>
      </c>
      <c r="K433">
        <v>6.1999998090000004</v>
      </c>
      <c r="L433">
        <v>0</v>
      </c>
      <c r="M433">
        <v>12</v>
      </c>
      <c r="N433">
        <v>15</v>
      </c>
      <c r="O433">
        <v>241</v>
      </c>
      <c r="P433">
        <v>579</v>
      </c>
      <c r="Q433">
        <v>2926</v>
      </c>
    </row>
    <row r="434" spans="1:17" x14ac:dyDescent="0.3">
      <c r="A434">
        <v>4388161847</v>
      </c>
      <c r="B434" s="1">
        <v>42405</v>
      </c>
      <c r="C434" s="1">
        <v>42405</v>
      </c>
      <c r="D434" t="s">
        <v>58</v>
      </c>
      <c r="E434">
        <v>10096</v>
      </c>
      <c r="F434">
        <v>8.3999996190000008</v>
      </c>
      <c r="G434">
        <v>8.3999996190000008</v>
      </c>
      <c r="H434">
        <v>0</v>
      </c>
      <c r="I434">
        <v>3.7699999809999998</v>
      </c>
      <c r="J434">
        <v>7.9999998000000003E-2</v>
      </c>
      <c r="K434">
        <v>4.5500001909999996</v>
      </c>
      <c r="L434">
        <v>0</v>
      </c>
      <c r="M434">
        <v>33</v>
      </c>
      <c r="N434">
        <v>4</v>
      </c>
      <c r="O434">
        <v>204</v>
      </c>
      <c r="P434">
        <v>935</v>
      </c>
      <c r="Q434">
        <v>3147</v>
      </c>
    </row>
    <row r="435" spans="1:17" x14ac:dyDescent="0.3">
      <c r="A435">
        <v>4388161847</v>
      </c>
      <c r="B435" s="1">
        <v>42434</v>
      </c>
      <c r="C435" s="1">
        <v>42434</v>
      </c>
      <c r="D435" t="s">
        <v>59</v>
      </c>
      <c r="E435">
        <v>12727</v>
      </c>
      <c r="F435">
        <v>9.7899999619999996</v>
      </c>
      <c r="G435">
        <v>9.7899999619999996</v>
      </c>
      <c r="H435">
        <v>0</v>
      </c>
      <c r="I435">
        <v>1.1299999949999999</v>
      </c>
      <c r="J435">
        <v>0.77999997099999996</v>
      </c>
      <c r="K435">
        <v>7.8800001139999996</v>
      </c>
      <c r="L435">
        <v>0</v>
      </c>
      <c r="M435">
        <v>18</v>
      </c>
      <c r="N435">
        <v>18</v>
      </c>
      <c r="O435">
        <v>306</v>
      </c>
      <c r="P435">
        <v>984</v>
      </c>
      <c r="Q435">
        <v>3290</v>
      </c>
    </row>
    <row r="436" spans="1:17" x14ac:dyDescent="0.3">
      <c r="A436">
        <v>4388161847</v>
      </c>
      <c r="B436" s="1">
        <v>42465</v>
      </c>
      <c r="C436" s="1">
        <v>42465</v>
      </c>
      <c r="D436" t="s">
        <v>57</v>
      </c>
      <c r="E436">
        <v>12375</v>
      </c>
      <c r="F436">
        <v>9.5200004580000002</v>
      </c>
      <c r="G436">
        <v>9.5200004580000002</v>
      </c>
      <c r="H436">
        <v>0</v>
      </c>
      <c r="I436">
        <v>2.789999962</v>
      </c>
      <c r="J436">
        <v>0.93000000699999996</v>
      </c>
      <c r="K436">
        <v>5.8000001909999996</v>
      </c>
      <c r="L436">
        <v>0</v>
      </c>
      <c r="M436">
        <v>35</v>
      </c>
      <c r="N436">
        <v>21</v>
      </c>
      <c r="O436">
        <v>251</v>
      </c>
      <c r="P436">
        <v>632</v>
      </c>
      <c r="Q436">
        <v>3162</v>
      </c>
    </row>
    <row r="437" spans="1:17" x14ac:dyDescent="0.3">
      <c r="A437">
        <v>4388161847</v>
      </c>
      <c r="B437" s="1">
        <v>42495</v>
      </c>
      <c r="C437" s="1">
        <v>42495</v>
      </c>
      <c r="D437" t="s">
        <v>60</v>
      </c>
      <c r="E437">
        <v>9603</v>
      </c>
      <c r="F437">
        <v>7.3800001139999996</v>
      </c>
      <c r="G437">
        <v>7.3800001139999996</v>
      </c>
      <c r="H437">
        <v>0</v>
      </c>
      <c r="I437">
        <v>0.62999999500000003</v>
      </c>
      <c r="J437">
        <v>1.6699999569999999</v>
      </c>
      <c r="K437">
        <v>5.0900001530000001</v>
      </c>
      <c r="L437">
        <v>0</v>
      </c>
      <c r="M437">
        <v>12</v>
      </c>
      <c r="N437">
        <v>39</v>
      </c>
      <c r="O437">
        <v>199</v>
      </c>
      <c r="P437">
        <v>896</v>
      </c>
      <c r="Q437">
        <v>2899</v>
      </c>
    </row>
    <row r="438" spans="1:17" x14ac:dyDescent="0.3">
      <c r="A438">
        <v>4388161847</v>
      </c>
      <c r="B438" s="1">
        <v>42526</v>
      </c>
      <c r="C438" s="1">
        <v>42526</v>
      </c>
      <c r="D438" t="s">
        <v>16</v>
      </c>
      <c r="E438">
        <v>13175</v>
      </c>
      <c r="F438">
        <v>10.130000109999999</v>
      </c>
      <c r="G438">
        <v>10.130000109999999</v>
      </c>
      <c r="H438">
        <v>0</v>
      </c>
      <c r="I438">
        <v>2.1099998950000001</v>
      </c>
      <c r="J438">
        <v>2.0899999139999998</v>
      </c>
      <c r="K438">
        <v>5.9299998279999997</v>
      </c>
      <c r="L438">
        <v>0</v>
      </c>
      <c r="M438">
        <v>33</v>
      </c>
      <c r="N438">
        <v>45</v>
      </c>
      <c r="O438">
        <v>262</v>
      </c>
      <c r="P438">
        <v>1100</v>
      </c>
      <c r="Q438">
        <v>3425</v>
      </c>
    </row>
    <row r="439" spans="1:17" x14ac:dyDescent="0.3">
      <c r="A439">
        <v>4388161847</v>
      </c>
      <c r="B439" s="1">
        <v>42556</v>
      </c>
      <c r="C439" s="1">
        <v>42556</v>
      </c>
      <c r="D439" t="s">
        <v>57</v>
      </c>
      <c r="E439">
        <v>22770</v>
      </c>
      <c r="F439">
        <v>17.540000920000001</v>
      </c>
      <c r="G439">
        <v>17.540000920000001</v>
      </c>
      <c r="H439">
        <v>0</v>
      </c>
      <c r="I439">
        <v>9.4499998089999995</v>
      </c>
      <c r="J439">
        <v>2.7699999809999998</v>
      </c>
      <c r="K439">
        <v>5.329999924</v>
      </c>
      <c r="L439">
        <v>0</v>
      </c>
      <c r="M439">
        <v>120</v>
      </c>
      <c r="N439">
        <v>56</v>
      </c>
      <c r="O439">
        <v>260</v>
      </c>
      <c r="P439">
        <v>508</v>
      </c>
      <c r="Q439">
        <v>4022</v>
      </c>
    </row>
    <row r="440" spans="1:17" x14ac:dyDescent="0.3">
      <c r="A440">
        <v>4388161847</v>
      </c>
      <c r="B440" s="1">
        <v>42587</v>
      </c>
      <c r="C440" s="1">
        <v>42587</v>
      </c>
      <c r="D440" t="s">
        <v>58</v>
      </c>
      <c r="E440">
        <v>17298</v>
      </c>
      <c r="F440">
        <v>14.380000109999999</v>
      </c>
      <c r="G440">
        <v>14.380000109999999</v>
      </c>
      <c r="H440">
        <v>0</v>
      </c>
      <c r="I440">
        <v>9.8900003430000005</v>
      </c>
      <c r="J440">
        <v>1.2599999900000001</v>
      </c>
      <c r="K440">
        <v>3.2300000190000002</v>
      </c>
      <c r="L440">
        <v>0</v>
      </c>
      <c r="M440">
        <v>107</v>
      </c>
      <c r="N440">
        <v>38</v>
      </c>
      <c r="O440">
        <v>178</v>
      </c>
      <c r="P440">
        <v>576</v>
      </c>
      <c r="Q440">
        <v>3934</v>
      </c>
    </row>
    <row r="441" spans="1:17" x14ac:dyDescent="0.3">
      <c r="A441">
        <v>4388161847</v>
      </c>
      <c r="B441" s="1">
        <v>42618</v>
      </c>
      <c r="C441" s="1">
        <v>42618</v>
      </c>
      <c r="D441" t="s">
        <v>61</v>
      </c>
      <c r="E441">
        <v>10218</v>
      </c>
      <c r="F441">
        <v>7.8600001339999999</v>
      </c>
      <c r="G441">
        <v>7.8600001339999999</v>
      </c>
      <c r="H441">
        <v>0</v>
      </c>
      <c r="I441">
        <v>0.34000000400000002</v>
      </c>
      <c r="J441">
        <v>0.730000019</v>
      </c>
      <c r="K441">
        <v>6.7899999619999996</v>
      </c>
      <c r="L441">
        <v>0</v>
      </c>
      <c r="M441">
        <v>6</v>
      </c>
      <c r="N441">
        <v>19</v>
      </c>
      <c r="O441">
        <v>258</v>
      </c>
      <c r="P441">
        <v>1020</v>
      </c>
      <c r="Q441">
        <v>3013</v>
      </c>
    </row>
    <row r="442" spans="1:17" x14ac:dyDescent="0.3">
      <c r="A442">
        <v>4388161847</v>
      </c>
      <c r="B442" s="1">
        <v>42648</v>
      </c>
      <c r="C442" s="1">
        <v>42648</v>
      </c>
      <c r="D442" t="s">
        <v>62</v>
      </c>
      <c r="E442">
        <v>10299</v>
      </c>
      <c r="F442">
        <v>7.920000076</v>
      </c>
      <c r="G442">
        <v>7.920000076</v>
      </c>
      <c r="H442">
        <v>0</v>
      </c>
      <c r="I442">
        <v>0.810000002</v>
      </c>
      <c r="J442">
        <v>0.64999997600000003</v>
      </c>
      <c r="K442">
        <v>6.4600000380000004</v>
      </c>
      <c r="L442">
        <v>0</v>
      </c>
      <c r="M442">
        <v>13</v>
      </c>
      <c r="N442">
        <v>14</v>
      </c>
      <c r="O442">
        <v>267</v>
      </c>
      <c r="P442">
        <v>648</v>
      </c>
      <c r="Q442">
        <v>3061</v>
      </c>
    </row>
    <row r="443" spans="1:17" x14ac:dyDescent="0.3">
      <c r="A443">
        <v>4388161847</v>
      </c>
      <c r="B443" s="1">
        <v>42679</v>
      </c>
      <c r="C443" s="1">
        <v>42679</v>
      </c>
      <c r="D443" t="s">
        <v>59</v>
      </c>
      <c r="E443">
        <v>10201</v>
      </c>
      <c r="F443">
        <v>7.8400001530000001</v>
      </c>
      <c r="G443">
        <v>7.8400001530000001</v>
      </c>
      <c r="H443">
        <v>0</v>
      </c>
      <c r="I443">
        <v>0.52999997099999996</v>
      </c>
      <c r="J443">
        <v>0.790000021</v>
      </c>
      <c r="K443">
        <v>6.5300002099999999</v>
      </c>
      <c r="L443">
        <v>0</v>
      </c>
      <c r="M443">
        <v>8</v>
      </c>
      <c r="N443">
        <v>18</v>
      </c>
      <c r="O443">
        <v>256</v>
      </c>
      <c r="P443">
        <v>858</v>
      </c>
      <c r="Q443">
        <v>2954</v>
      </c>
    </row>
    <row r="444" spans="1:17" x14ac:dyDescent="0.3">
      <c r="A444">
        <v>4388161847</v>
      </c>
      <c r="B444" s="1">
        <v>42709</v>
      </c>
      <c r="C444" s="1">
        <v>42709</v>
      </c>
      <c r="D444" t="s">
        <v>61</v>
      </c>
      <c r="E444">
        <v>3369</v>
      </c>
      <c r="F444">
        <v>2.5899999139999998</v>
      </c>
      <c r="G444">
        <v>2.5899999139999998</v>
      </c>
      <c r="H444">
        <v>0</v>
      </c>
      <c r="I444">
        <v>0</v>
      </c>
      <c r="J444">
        <v>0</v>
      </c>
      <c r="K444">
        <v>2.5899999139999998</v>
      </c>
      <c r="L444">
        <v>0</v>
      </c>
      <c r="M444">
        <v>0</v>
      </c>
      <c r="N444">
        <v>0</v>
      </c>
      <c r="O444">
        <v>108</v>
      </c>
      <c r="P444">
        <v>825</v>
      </c>
      <c r="Q444">
        <v>1623</v>
      </c>
    </row>
    <row r="445" spans="1:17" x14ac:dyDescent="0.3">
      <c r="A445">
        <v>4445114986</v>
      </c>
      <c r="B445" s="1">
        <v>42708</v>
      </c>
      <c r="C445" s="1">
        <v>42708</v>
      </c>
      <c r="D445" t="s">
        <v>16</v>
      </c>
      <c r="E445">
        <v>3276</v>
      </c>
      <c r="F445">
        <v>2.2000000480000002</v>
      </c>
      <c r="G445">
        <v>2.2000000480000002</v>
      </c>
      <c r="H445">
        <v>0</v>
      </c>
      <c r="I445">
        <v>0</v>
      </c>
      <c r="J445">
        <v>0</v>
      </c>
      <c r="K445">
        <v>2.2000000480000002</v>
      </c>
      <c r="L445">
        <v>0</v>
      </c>
      <c r="M445">
        <v>0</v>
      </c>
      <c r="N445">
        <v>0</v>
      </c>
      <c r="O445">
        <v>196</v>
      </c>
      <c r="P445">
        <v>787</v>
      </c>
      <c r="Q445">
        <v>2113</v>
      </c>
    </row>
    <row r="446" spans="1:17" x14ac:dyDescent="0.3">
      <c r="A446">
        <v>4445114986</v>
      </c>
      <c r="B446" t="s">
        <v>17</v>
      </c>
      <c r="C446" t="s">
        <v>18</v>
      </c>
      <c r="D446" t="s">
        <v>18</v>
      </c>
      <c r="E446">
        <v>2961</v>
      </c>
      <c r="F446">
        <v>1.9900000099999999</v>
      </c>
      <c r="G446">
        <v>1.9900000099999999</v>
      </c>
      <c r="H446">
        <v>0</v>
      </c>
      <c r="I446">
        <v>0</v>
      </c>
      <c r="J446">
        <v>0</v>
      </c>
      <c r="K446">
        <v>1.9900000099999999</v>
      </c>
      <c r="L446">
        <v>0</v>
      </c>
      <c r="M446">
        <v>0</v>
      </c>
      <c r="N446">
        <v>0</v>
      </c>
      <c r="O446">
        <v>194</v>
      </c>
      <c r="P446">
        <v>840</v>
      </c>
      <c r="Q446">
        <v>2095</v>
      </c>
    </row>
    <row r="447" spans="1:17" x14ac:dyDescent="0.3">
      <c r="A447">
        <v>4445114986</v>
      </c>
      <c r="B447" t="s">
        <v>19</v>
      </c>
      <c r="C447" t="s">
        <v>20</v>
      </c>
      <c r="D447" t="s">
        <v>20</v>
      </c>
      <c r="E447">
        <v>3974</v>
      </c>
      <c r="F447">
        <v>2.670000076</v>
      </c>
      <c r="G447">
        <v>2.670000076</v>
      </c>
      <c r="H447">
        <v>0</v>
      </c>
      <c r="I447">
        <v>0</v>
      </c>
      <c r="J447">
        <v>0</v>
      </c>
      <c r="K447">
        <v>2.670000076</v>
      </c>
      <c r="L447">
        <v>0</v>
      </c>
      <c r="M447">
        <v>0</v>
      </c>
      <c r="N447">
        <v>0</v>
      </c>
      <c r="O447">
        <v>231</v>
      </c>
      <c r="P447">
        <v>717</v>
      </c>
      <c r="Q447">
        <v>2194</v>
      </c>
    </row>
    <row r="448" spans="1:17" x14ac:dyDescent="0.3">
      <c r="A448">
        <v>4445114986</v>
      </c>
      <c r="B448" t="s">
        <v>21</v>
      </c>
      <c r="C448" t="s">
        <v>22</v>
      </c>
      <c r="D448" t="s">
        <v>22</v>
      </c>
      <c r="E448">
        <v>7198</v>
      </c>
      <c r="F448">
        <v>4.829999924</v>
      </c>
      <c r="G448">
        <v>4.829999924</v>
      </c>
      <c r="H448">
        <v>0</v>
      </c>
      <c r="I448">
        <v>0</v>
      </c>
      <c r="J448">
        <v>0</v>
      </c>
      <c r="K448">
        <v>4.829999924</v>
      </c>
      <c r="L448">
        <v>0</v>
      </c>
      <c r="M448">
        <v>0</v>
      </c>
      <c r="N448">
        <v>0</v>
      </c>
      <c r="O448">
        <v>350</v>
      </c>
      <c r="P448">
        <v>711</v>
      </c>
      <c r="Q448">
        <v>2496</v>
      </c>
    </row>
    <row r="449" spans="1:17" x14ac:dyDescent="0.3">
      <c r="A449">
        <v>4445114986</v>
      </c>
      <c r="B449" t="s">
        <v>24</v>
      </c>
      <c r="C449" t="s">
        <v>25</v>
      </c>
      <c r="D449" t="s">
        <v>25</v>
      </c>
      <c r="E449">
        <v>3945</v>
      </c>
      <c r="F449">
        <v>2.6500000950000002</v>
      </c>
      <c r="G449">
        <v>2.6500000950000002</v>
      </c>
      <c r="H449">
        <v>0</v>
      </c>
      <c r="I449">
        <v>0</v>
      </c>
      <c r="J449">
        <v>0</v>
      </c>
      <c r="K449">
        <v>2.6500000950000002</v>
      </c>
      <c r="L449">
        <v>0</v>
      </c>
      <c r="M449">
        <v>0</v>
      </c>
      <c r="N449">
        <v>0</v>
      </c>
      <c r="O449">
        <v>225</v>
      </c>
      <c r="P449">
        <v>716</v>
      </c>
      <c r="Q449">
        <v>2180</v>
      </c>
    </row>
    <row r="450" spans="1:17" x14ac:dyDescent="0.3">
      <c r="A450">
        <v>4445114986</v>
      </c>
      <c r="B450" t="s">
        <v>26</v>
      </c>
      <c r="C450" t="s">
        <v>27</v>
      </c>
      <c r="D450" t="s">
        <v>27</v>
      </c>
      <c r="E450">
        <v>2268</v>
      </c>
      <c r="F450">
        <v>1.519999981</v>
      </c>
      <c r="G450">
        <v>1.519999981</v>
      </c>
      <c r="H450">
        <v>0</v>
      </c>
      <c r="I450">
        <v>0</v>
      </c>
      <c r="J450">
        <v>0</v>
      </c>
      <c r="K450">
        <v>1.519999981</v>
      </c>
      <c r="L450">
        <v>0</v>
      </c>
      <c r="M450">
        <v>0</v>
      </c>
      <c r="N450">
        <v>0</v>
      </c>
      <c r="O450">
        <v>114</v>
      </c>
      <c r="P450">
        <v>1219</v>
      </c>
      <c r="Q450">
        <v>1933</v>
      </c>
    </row>
    <row r="451" spans="1:17" x14ac:dyDescent="0.3">
      <c r="A451">
        <v>4445114986</v>
      </c>
      <c r="B451" t="s">
        <v>29</v>
      </c>
      <c r="C451" t="s">
        <v>30</v>
      </c>
      <c r="D451" t="s">
        <v>30</v>
      </c>
      <c r="E451">
        <v>6155</v>
      </c>
      <c r="F451">
        <v>4.2399997709999999</v>
      </c>
      <c r="G451">
        <v>4.2399997709999999</v>
      </c>
      <c r="H451">
        <v>0</v>
      </c>
      <c r="I451">
        <v>2</v>
      </c>
      <c r="J451">
        <v>0.28999999199999998</v>
      </c>
      <c r="K451">
        <v>1.9500000479999999</v>
      </c>
      <c r="L451">
        <v>0</v>
      </c>
      <c r="M451">
        <v>25</v>
      </c>
      <c r="N451">
        <v>6</v>
      </c>
      <c r="O451">
        <v>162</v>
      </c>
      <c r="P451">
        <v>1247</v>
      </c>
      <c r="Q451">
        <v>2248</v>
      </c>
    </row>
    <row r="452" spans="1:17" x14ac:dyDescent="0.3">
      <c r="A452">
        <v>4445114986</v>
      </c>
      <c r="B452" t="s">
        <v>33</v>
      </c>
      <c r="C452" t="s">
        <v>34</v>
      </c>
      <c r="D452" t="s">
        <v>34</v>
      </c>
      <c r="E452">
        <v>2064</v>
      </c>
      <c r="F452">
        <v>1.3899999860000001</v>
      </c>
      <c r="G452">
        <v>1.3899999860000001</v>
      </c>
      <c r="H452">
        <v>0</v>
      </c>
      <c r="I452">
        <v>0</v>
      </c>
      <c r="J452">
        <v>0</v>
      </c>
      <c r="K452">
        <v>1.3899999860000001</v>
      </c>
      <c r="L452">
        <v>0</v>
      </c>
      <c r="M452">
        <v>0</v>
      </c>
      <c r="N452">
        <v>0</v>
      </c>
      <c r="O452">
        <v>121</v>
      </c>
      <c r="P452">
        <v>895</v>
      </c>
      <c r="Q452">
        <v>1954</v>
      </c>
    </row>
    <row r="453" spans="1:17" x14ac:dyDescent="0.3">
      <c r="A453">
        <v>4445114986</v>
      </c>
      <c r="B453" t="s">
        <v>35</v>
      </c>
      <c r="C453" t="s">
        <v>36</v>
      </c>
      <c r="D453" t="s">
        <v>36</v>
      </c>
      <c r="E453">
        <v>2072</v>
      </c>
      <c r="F453">
        <v>1.3899999860000001</v>
      </c>
      <c r="G453">
        <v>1.3899999860000001</v>
      </c>
      <c r="H453">
        <v>0</v>
      </c>
      <c r="I453">
        <v>0</v>
      </c>
      <c r="J453">
        <v>0</v>
      </c>
      <c r="K453">
        <v>1.3899999860000001</v>
      </c>
      <c r="L453">
        <v>0</v>
      </c>
      <c r="M453">
        <v>0</v>
      </c>
      <c r="N453">
        <v>0</v>
      </c>
      <c r="O453">
        <v>137</v>
      </c>
      <c r="P453">
        <v>841</v>
      </c>
      <c r="Q453">
        <v>1974</v>
      </c>
    </row>
    <row r="454" spans="1:17" x14ac:dyDescent="0.3">
      <c r="A454">
        <v>4445114986</v>
      </c>
      <c r="B454" t="s">
        <v>37</v>
      </c>
      <c r="C454" t="s">
        <v>38</v>
      </c>
      <c r="D454" t="s">
        <v>38</v>
      </c>
      <c r="E454">
        <v>3809</v>
      </c>
      <c r="F454">
        <v>2.5599999430000002</v>
      </c>
      <c r="G454">
        <v>2.5599999430000002</v>
      </c>
      <c r="H454">
        <v>0</v>
      </c>
      <c r="I454">
        <v>0</v>
      </c>
      <c r="J454">
        <v>0</v>
      </c>
      <c r="K454">
        <v>2.539999962</v>
      </c>
      <c r="L454">
        <v>0</v>
      </c>
      <c r="M454">
        <v>0</v>
      </c>
      <c r="N454">
        <v>0</v>
      </c>
      <c r="O454">
        <v>215</v>
      </c>
      <c r="P454">
        <v>756</v>
      </c>
      <c r="Q454">
        <v>2150</v>
      </c>
    </row>
    <row r="455" spans="1:17" x14ac:dyDescent="0.3">
      <c r="A455">
        <v>4445114986</v>
      </c>
      <c r="B455" t="s">
        <v>39</v>
      </c>
      <c r="C455" t="s">
        <v>40</v>
      </c>
      <c r="D455" t="s">
        <v>40</v>
      </c>
      <c r="E455">
        <v>6831</v>
      </c>
      <c r="F455">
        <v>4.579999924</v>
      </c>
      <c r="G455">
        <v>4.579999924</v>
      </c>
      <c r="H455">
        <v>0</v>
      </c>
      <c r="I455">
        <v>0</v>
      </c>
      <c r="J455">
        <v>0</v>
      </c>
      <c r="K455">
        <v>4.579999924</v>
      </c>
      <c r="L455">
        <v>0</v>
      </c>
      <c r="M455">
        <v>0</v>
      </c>
      <c r="N455">
        <v>0</v>
      </c>
      <c r="O455">
        <v>317</v>
      </c>
      <c r="P455">
        <v>706</v>
      </c>
      <c r="Q455">
        <v>2432</v>
      </c>
    </row>
    <row r="456" spans="1:17" x14ac:dyDescent="0.3">
      <c r="A456">
        <v>4445114986</v>
      </c>
      <c r="B456" t="s">
        <v>41</v>
      </c>
      <c r="C456" t="s">
        <v>42</v>
      </c>
      <c r="D456" t="s">
        <v>42</v>
      </c>
      <c r="E456">
        <v>4363</v>
      </c>
      <c r="F456">
        <v>2.9300000669999999</v>
      </c>
      <c r="G456">
        <v>2.9300000669999999</v>
      </c>
      <c r="H456">
        <v>0</v>
      </c>
      <c r="I456">
        <v>0</v>
      </c>
      <c r="J456">
        <v>0</v>
      </c>
      <c r="K456">
        <v>2.9300000669999999</v>
      </c>
      <c r="L456">
        <v>0</v>
      </c>
      <c r="M456">
        <v>0</v>
      </c>
      <c r="N456">
        <v>0</v>
      </c>
      <c r="O456">
        <v>201</v>
      </c>
      <c r="P456">
        <v>1239</v>
      </c>
      <c r="Q456">
        <v>2149</v>
      </c>
    </row>
    <row r="457" spans="1:17" x14ac:dyDescent="0.3">
      <c r="A457">
        <v>4445114986</v>
      </c>
      <c r="B457" t="s">
        <v>43</v>
      </c>
      <c r="C457" t="s">
        <v>44</v>
      </c>
      <c r="D457" t="s">
        <v>44</v>
      </c>
      <c r="E457">
        <v>5002</v>
      </c>
      <c r="F457">
        <v>3.3599998950000001</v>
      </c>
      <c r="G457">
        <v>3.3599998950000001</v>
      </c>
      <c r="H457">
        <v>0</v>
      </c>
      <c r="I457">
        <v>0</v>
      </c>
      <c r="J457">
        <v>0</v>
      </c>
      <c r="K457">
        <v>3.3599998950000001</v>
      </c>
      <c r="L457">
        <v>0</v>
      </c>
      <c r="M457">
        <v>0</v>
      </c>
      <c r="N457">
        <v>0</v>
      </c>
      <c r="O457">
        <v>244</v>
      </c>
      <c r="P457">
        <v>1196</v>
      </c>
      <c r="Q457">
        <v>2247</v>
      </c>
    </row>
    <row r="458" spans="1:17" x14ac:dyDescent="0.3">
      <c r="A458">
        <v>4445114986</v>
      </c>
      <c r="B458" t="s">
        <v>45</v>
      </c>
      <c r="C458" t="s">
        <v>46</v>
      </c>
      <c r="D458" t="s">
        <v>46</v>
      </c>
      <c r="E458">
        <v>3385</v>
      </c>
      <c r="F458">
        <v>2.2699999809999998</v>
      </c>
      <c r="G458">
        <v>2.2699999809999998</v>
      </c>
      <c r="H458">
        <v>0</v>
      </c>
      <c r="I458">
        <v>0</v>
      </c>
      <c r="J458">
        <v>0</v>
      </c>
      <c r="K458">
        <v>2.2699999809999998</v>
      </c>
      <c r="L458">
        <v>0</v>
      </c>
      <c r="M458">
        <v>0</v>
      </c>
      <c r="N458">
        <v>0</v>
      </c>
      <c r="O458">
        <v>179</v>
      </c>
      <c r="P458">
        <v>916</v>
      </c>
      <c r="Q458">
        <v>2070</v>
      </c>
    </row>
    <row r="459" spans="1:17" x14ac:dyDescent="0.3">
      <c r="A459">
        <v>4445114986</v>
      </c>
      <c r="B459" t="s">
        <v>47</v>
      </c>
      <c r="C459" t="s">
        <v>48</v>
      </c>
      <c r="D459" t="s">
        <v>48</v>
      </c>
      <c r="E459">
        <v>6326</v>
      </c>
      <c r="F459">
        <v>4.4099998469999999</v>
      </c>
      <c r="G459">
        <v>4.4099998469999999</v>
      </c>
      <c r="H459">
        <v>0</v>
      </c>
      <c r="I459">
        <v>2.4100000860000002</v>
      </c>
      <c r="J459">
        <v>3.9999999000000001E-2</v>
      </c>
      <c r="K459">
        <v>1.960000038</v>
      </c>
      <c r="L459">
        <v>0</v>
      </c>
      <c r="M459">
        <v>29</v>
      </c>
      <c r="N459">
        <v>1</v>
      </c>
      <c r="O459">
        <v>180</v>
      </c>
      <c r="P459">
        <v>839</v>
      </c>
      <c r="Q459">
        <v>2291</v>
      </c>
    </row>
    <row r="460" spans="1:17" x14ac:dyDescent="0.3">
      <c r="A460">
        <v>4445114986</v>
      </c>
      <c r="B460" t="s">
        <v>49</v>
      </c>
      <c r="C460" t="s">
        <v>50</v>
      </c>
      <c r="D460" t="s">
        <v>50</v>
      </c>
      <c r="E460">
        <v>7243</v>
      </c>
      <c r="F460">
        <v>5.0300002099999999</v>
      </c>
      <c r="G460">
        <v>5.0300002099999999</v>
      </c>
      <c r="H460">
        <v>0</v>
      </c>
      <c r="I460">
        <v>2.619999886</v>
      </c>
      <c r="J460">
        <v>2.9999998999999999E-2</v>
      </c>
      <c r="K460">
        <v>2.380000114</v>
      </c>
      <c r="L460">
        <v>0</v>
      </c>
      <c r="M460">
        <v>32</v>
      </c>
      <c r="N460">
        <v>1</v>
      </c>
      <c r="O460">
        <v>194</v>
      </c>
      <c r="P460">
        <v>839</v>
      </c>
      <c r="Q460">
        <v>2361</v>
      </c>
    </row>
    <row r="461" spans="1:17" x14ac:dyDescent="0.3">
      <c r="A461">
        <v>4445114986</v>
      </c>
      <c r="B461" t="s">
        <v>51</v>
      </c>
      <c r="C461" t="s">
        <v>52</v>
      </c>
      <c r="D461" t="s">
        <v>52</v>
      </c>
      <c r="E461">
        <v>4493</v>
      </c>
      <c r="F461">
        <v>3.0099999899999998</v>
      </c>
      <c r="G461">
        <v>3.0099999899999998</v>
      </c>
      <c r="H461">
        <v>0</v>
      </c>
      <c r="I461">
        <v>0</v>
      </c>
      <c r="J461">
        <v>0</v>
      </c>
      <c r="K461">
        <v>3.0099999899999998</v>
      </c>
      <c r="L461">
        <v>0</v>
      </c>
      <c r="M461">
        <v>0</v>
      </c>
      <c r="N461">
        <v>0</v>
      </c>
      <c r="O461">
        <v>236</v>
      </c>
      <c r="P461">
        <v>762</v>
      </c>
      <c r="Q461">
        <v>2203</v>
      </c>
    </row>
    <row r="462" spans="1:17" x14ac:dyDescent="0.3">
      <c r="A462">
        <v>4445114986</v>
      </c>
      <c r="B462" t="s">
        <v>53</v>
      </c>
      <c r="C462" t="s">
        <v>54</v>
      </c>
      <c r="D462" t="s">
        <v>54</v>
      </c>
      <c r="E462">
        <v>4676</v>
      </c>
      <c r="F462">
        <v>3.1400001049999999</v>
      </c>
      <c r="G462">
        <v>3.1400001049999999</v>
      </c>
      <c r="H462">
        <v>0</v>
      </c>
      <c r="I462">
        <v>0</v>
      </c>
      <c r="J462">
        <v>0</v>
      </c>
      <c r="K462">
        <v>3.130000114</v>
      </c>
      <c r="L462">
        <v>0</v>
      </c>
      <c r="M462">
        <v>0</v>
      </c>
      <c r="N462">
        <v>0</v>
      </c>
      <c r="O462">
        <v>226</v>
      </c>
      <c r="P462">
        <v>1106</v>
      </c>
      <c r="Q462">
        <v>2196</v>
      </c>
    </row>
    <row r="463" spans="1:17" x14ac:dyDescent="0.3">
      <c r="A463">
        <v>4445114986</v>
      </c>
      <c r="B463" t="s">
        <v>55</v>
      </c>
      <c r="C463" t="s">
        <v>56</v>
      </c>
      <c r="D463" t="s">
        <v>56</v>
      </c>
      <c r="E463">
        <v>6222</v>
      </c>
      <c r="F463">
        <v>4.1799998279999997</v>
      </c>
      <c r="G463">
        <v>4.1799998279999997</v>
      </c>
      <c r="H463">
        <v>0</v>
      </c>
      <c r="I463">
        <v>0</v>
      </c>
      <c r="J463">
        <v>0</v>
      </c>
      <c r="K463">
        <v>4.1799998279999997</v>
      </c>
      <c r="L463">
        <v>0</v>
      </c>
      <c r="M463">
        <v>0</v>
      </c>
      <c r="N463">
        <v>0</v>
      </c>
      <c r="O463">
        <v>290</v>
      </c>
      <c r="P463">
        <v>797</v>
      </c>
      <c r="Q463">
        <v>2363</v>
      </c>
    </row>
    <row r="464" spans="1:17" x14ac:dyDescent="0.3">
      <c r="A464">
        <v>4445114986</v>
      </c>
      <c r="B464" s="1">
        <v>42374</v>
      </c>
      <c r="C464" s="1">
        <v>42374</v>
      </c>
      <c r="D464" t="s">
        <v>57</v>
      </c>
      <c r="E464">
        <v>5232</v>
      </c>
      <c r="F464">
        <v>3.5099999899999998</v>
      </c>
      <c r="G464">
        <v>3.5099999899999998</v>
      </c>
      <c r="H464">
        <v>0</v>
      </c>
      <c r="I464">
        <v>0</v>
      </c>
      <c r="J464">
        <v>0</v>
      </c>
      <c r="K464">
        <v>3.5099999899999998</v>
      </c>
      <c r="L464">
        <v>0</v>
      </c>
      <c r="M464">
        <v>0</v>
      </c>
      <c r="N464">
        <v>0</v>
      </c>
      <c r="O464">
        <v>240</v>
      </c>
      <c r="P464">
        <v>741</v>
      </c>
      <c r="Q464">
        <v>2246</v>
      </c>
    </row>
    <row r="465" spans="1:17" x14ac:dyDescent="0.3">
      <c r="A465">
        <v>4445114986</v>
      </c>
      <c r="B465" s="1">
        <v>42405</v>
      </c>
      <c r="C465" s="1">
        <v>42405</v>
      </c>
      <c r="D465" t="s">
        <v>58</v>
      </c>
      <c r="E465">
        <v>6910</v>
      </c>
      <c r="F465">
        <v>4.75</v>
      </c>
      <c r="G465">
        <v>4.75</v>
      </c>
      <c r="H465">
        <v>0</v>
      </c>
      <c r="I465">
        <v>2.210000038</v>
      </c>
      <c r="J465">
        <v>0.189999998</v>
      </c>
      <c r="K465">
        <v>2.3499999049999998</v>
      </c>
      <c r="L465">
        <v>0</v>
      </c>
      <c r="M465">
        <v>27</v>
      </c>
      <c r="N465">
        <v>4</v>
      </c>
      <c r="O465">
        <v>200</v>
      </c>
      <c r="P465">
        <v>667</v>
      </c>
      <c r="Q465">
        <v>2336</v>
      </c>
    </row>
    <row r="466" spans="1:17" x14ac:dyDescent="0.3">
      <c r="A466">
        <v>4445114986</v>
      </c>
      <c r="B466" s="1">
        <v>42434</v>
      </c>
      <c r="C466" s="1">
        <v>42434</v>
      </c>
      <c r="D466" t="s">
        <v>59</v>
      </c>
      <c r="E466">
        <v>7502</v>
      </c>
      <c r="F466">
        <v>5.1799998279999997</v>
      </c>
      <c r="G466">
        <v>5.1799998279999997</v>
      </c>
      <c r="H466">
        <v>0</v>
      </c>
      <c r="I466">
        <v>2.4800000190000002</v>
      </c>
      <c r="J466">
        <v>0.109999999</v>
      </c>
      <c r="K466">
        <v>2.579999924</v>
      </c>
      <c r="L466">
        <v>0</v>
      </c>
      <c r="M466">
        <v>30</v>
      </c>
      <c r="N466">
        <v>2</v>
      </c>
      <c r="O466">
        <v>233</v>
      </c>
      <c r="P466">
        <v>725</v>
      </c>
      <c r="Q466">
        <v>2421</v>
      </c>
    </row>
    <row r="467" spans="1:17" x14ac:dyDescent="0.3">
      <c r="A467">
        <v>4445114986</v>
      </c>
      <c r="B467" s="1">
        <v>42465</v>
      </c>
      <c r="C467" s="1">
        <v>42465</v>
      </c>
      <c r="D467" t="s">
        <v>57</v>
      </c>
      <c r="E467">
        <v>2923</v>
      </c>
      <c r="F467">
        <v>1.960000038</v>
      </c>
      <c r="G467">
        <v>1.960000038</v>
      </c>
      <c r="H467">
        <v>0</v>
      </c>
      <c r="I467">
        <v>0</v>
      </c>
      <c r="J467">
        <v>0</v>
      </c>
      <c r="K467">
        <v>1.960000038</v>
      </c>
      <c r="L467">
        <v>0</v>
      </c>
      <c r="M467">
        <v>0</v>
      </c>
      <c r="N467">
        <v>0</v>
      </c>
      <c r="O467">
        <v>180</v>
      </c>
      <c r="P467">
        <v>897</v>
      </c>
      <c r="Q467">
        <v>2070</v>
      </c>
    </row>
    <row r="468" spans="1:17" x14ac:dyDescent="0.3">
      <c r="A468">
        <v>4445114986</v>
      </c>
      <c r="B468" s="1">
        <v>42495</v>
      </c>
      <c r="C468" s="1">
        <v>42495</v>
      </c>
      <c r="D468" t="s">
        <v>60</v>
      </c>
      <c r="E468">
        <v>3800</v>
      </c>
      <c r="F468">
        <v>2.5499999519999998</v>
      </c>
      <c r="G468">
        <v>2.5499999519999998</v>
      </c>
      <c r="H468">
        <v>0</v>
      </c>
      <c r="I468">
        <v>0.119999997</v>
      </c>
      <c r="J468">
        <v>0.23999999499999999</v>
      </c>
      <c r="K468">
        <v>2.1800000669999999</v>
      </c>
      <c r="L468">
        <v>0</v>
      </c>
      <c r="M468">
        <v>2</v>
      </c>
      <c r="N468">
        <v>6</v>
      </c>
      <c r="O468">
        <v>185</v>
      </c>
      <c r="P468">
        <v>734</v>
      </c>
      <c r="Q468">
        <v>2120</v>
      </c>
    </row>
    <row r="469" spans="1:17" x14ac:dyDescent="0.3">
      <c r="A469">
        <v>4445114986</v>
      </c>
      <c r="B469" s="1">
        <v>42526</v>
      </c>
      <c r="C469" s="1">
        <v>42526</v>
      </c>
      <c r="D469" t="s">
        <v>16</v>
      </c>
      <c r="E469">
        <v>4514</v>
      </c>
      <c r="F469">
        <v>3.0299999710000001</v>
      </c>
      <c r="G469">
        <v>3.0299999710000001</v>
      </c>
      <c r="H469">
        <v>0</v>
      </c>
      <c r="I469">
        <v>0</v>
      </c>
      <c r="J469">
        <v>0</v>
      </c>
      <c r="K469">
        <v>3.0299999710000001</v>
      </c>
      <c r="L469">
        <v>0</v>
      </c>
      <c r="M469">
        <v>0</v>
      </c>
      <c r="N469">
        <v>0</v>
      </c>
      <c r="O469">
        <v>229</v>
      </c>
      <c r="P469">
        <v>809</v>
      </c>
      <c r="Q469">
        <v>2211</v>
      </c>
    </row>
    <row r="470" spans="1:17" x14ac:dyDescent="0.3">
      <c r="A470">
        <v>4445114986</v>
      </c>
      <c r="B470" s="1">
        <v>42556</v>
      </c>
      <c r="C470" s="1">
        <v>42556</v>
      </c>
      <c r="D470" t="s">
        <v>57</v>
      </c>
      <c r="E470">
        <v>5183</v>
      </c>
      <c r="F470">
        <v>3.5899999139999998</v>
      </c>
      <c r="G470">
        <v>3.5899999139999998</v>
      </c>
      <c r="H470">
        <v>0</v>
      </c>
      <c r="I470">
        <v>2.130000114</v>
      </c>
      <c r="J470">
        <v>0.189999998</v>
      </c>
      <c r="K470">
        <v>1.25</v>
      </c>
      <c r="L470">
        <v>0</v>
      </c>
      <c r="M470">
        <v>26</v>
      </c>
      <c r="N470">
        <v>4</v>
      </c>
      <c r="O470">
        <v>108</v>
      </c>
      <c r="P470">
        <v>866</v>
      </c>
      <c r="Q470">
        <v>2123</v>
      </c>
    </row>
    <row r="471" spans="1:17" x14ac:dyDescent="0.3">
      <c r="A471">
        <v>4445114986</v>
      </c>
      <c r="B471" s="1">
        <v>42587</v>
      </c>
      <c r="C471" s="1">
        <v>42587</v>
      </c>
      <c r="D471" t="s">
        <v>58</v>
      </c>
      <c r="E471">
        <v>7303</v>
      </c>
      <c r="F471">
        <v>4.9000000950000002</v>
      </c>
      <c r="G471">
        <v>4.9000000950000002</v>
      </c>
      <c r="H471">
        <v>0</v>
      </c>
      <c r="I471">
        <v>0</v>
      </c>
      <c r="J471">
        <v>0.25</v>
      </c>
      <c r="K471">
        <v>4.6500000950000002</v>
      </c>
      <c r="L471">
        <v>0</v>
      </c>
      <c r="M471">
        <v>0</v>
      </c>
      <c r="N471">
        <v>8</v>
      </c>
      <c r="O471">
        <v>308</v>
      </c>
      <c r="P471">
        <v>733</v>
      </c>
      <c r="Q471">
        <v>2423</v>
      </c>
    </row>
    <row r="472" spans="1:17" x14ac:dyDescent="0.3">
      <c r="A472">
        <v>4445114986</v>
      </c>
      <c r="B472" s="1">
        <v>42618</v>
      </c>
      <c r="C472" s="1">
        <v>42618</v>
      </c>
      <c r="D472" t="s">
        <v>61</v>
      </c>
      <c r="E472">
        <v>5275</v>
      </c>
      <c r="F472">
        <v>3.539999962</v>
      </c>
      <c r="G472">
        <v>3.539999962</v>
      </c>
      <c r="H472">
        <v>0</v>
      </c>
      <c r="I472">
        <v>0</v>
      </c>
      <c r="J472">
        <v>0</v>
      </c>
      <c r="K472">
        <v>3.539999962</v>
      </c>
      <c r="L472">
        <v>0</v>
      </c>
      <c r="M472">
        <v>0</v>
      </c>
      <c r="N472">
        <v>0</v>
      </c>
      <c r="O472">
        <v>266</v>
      </c>
      <c r="P472">
        <v>641</v>
      </c>
      <c r="Q472">
        <v>2281</v>
      </c>
    </row>
    <row r="473" spans="1:17" x14ac:dyDescent="0.3">
      <c r="A473">
        <v>4445114986</v>
      </c>
      <c r="B473" s="1">
        <v>42648</v>
      </c>
      <c r="C473" s="1">
        <v>42648</v>
      </c>
      <c r="D473" t="s">
        <v>62</v>
      </c>
      <c r="E473">
        <v>3915</v>
      </c>
      <c r="F473">
        <v>2.630000114</v>
      </c>
      <c r="G473">
        <v>2.630000114</v>
      </c>
      <c r="H473">
        <v>0</v>
      </c>
      <c r="I473">
        <v>0</v>
      </c>
      <c r="J473">
        <v>0</v>
      </c>
      <c r="K473">
        <v>2.630000114</v>
      </c>
      <c r="L473">
        <v>0</v>
      </c>
      <c r="M473">
        <v>0</v>
      </c>
      <c r="N473">
        <v>0</v>
      </c>
      <c r="O473">
        <v>231</v>
      </c>
      <c r="P473">
        <v>783</v>
      </c>
      <c r="Q473">
        <v>2181</v>
      </c>
    </row>
    <row r="474" spans="1:17" x14ac:dyDescent="0.3">
      <c r="A474">
        <v>4445114986</v>
      </c>
      <c r="B474" s="1">
        <v>42679</v>
      </c>
      <c r="C474" s="1">
        <v>42679</v>
      </c>
      <c r="D474" t="s">
        <v>59</v>
      </c>
      <c r="E474">
        <v>9105</v>
      </c>
      <c r="F474">
        <v>6.1100001339999999</v>
      </c>
      <c r="G474">
        <v>6.1100001339999999</v>
      </c>
      <c r="H474">
        <v>0</v>
      </c>
      <c r="I474">
        <v>2.25</v>
      </c>
      <c r="J474">
        <v>1</v>
      </c>
      <c r="K474">
        <v>2.8599998950000001</v>
      </c>
      <c r="L474">
        <v>0</v>
      </c>
      <c r="M474">
        <v>34</v>
      </c>
      <c r="N474">
        <v>22</v>
      </c>
      <c r="O474">
        <v>232</v>
      </c>
      <c r="P474">
        <v>622</v>
      </c>
      <c r="Q474">
        <v>2499</v>
      </c>
    </row>
    <row r="475" spans="1:17" x14ac:dyDescent="0.3">
      <c r="A475">
        <v>4445114986</v>
      </c>
      <c r="B475" s="1">
        <v>42709</v>
      </c>
      <c r="C475" s="1">
        <v>42709</v>
      </c>
      <c r="D475" t="s">
        <v>61</v>
      </c>
      <c r="E475">
        <v>768</v>
      </c>
      <c r="F475">
        <v>0.519999981</v>
      </c>
      <c r="G475">
        <v>0.519999981</v>
      </c>
      <c r="H475">
        <v>0</v>
      </c>
      <c r="I475">
        <v>0</v>
      </c>
      <c r="J475">
        <v>0</v>
      </c>
      <c r="K475">
        <v>0.519999981</v>
      </c>
      <c r="L475">
        <v>0</v>
      </c>
      <c r="M475">
        <v>0</v>
      </c>
      <c r="N475">
        <v>0</v>
      </c>
      <c r="O475">
        <v>58</v>
      </c>
      <c r="P475">
        <v>380</v>
      </c>
      <c r="Q475">
        <v>1212</v>
      </c>
    </row>
    <row r="476" spans="1:17" x14ac:dyDescent="0.3">
      <c r="A476">
        <v>4558609924</v>
      </c>
      <c r="B476" s="1">
        <v>42708</v>
      </c>
      <c r="C476" s="1">
        <v>42708</v>
      </c>
      <c r="D476" t="s">
        <v>16</v>
      </c>
      <c r="E476">
        <v>5135</v>
      </c>
      <c r="F476">
        <v>3.3900001049999999</v>
      </c>
      <c r="G476">
        <v>3.3900001049999999</v>
      </c>
      <c r="H476">
        <v>0</v>
      </c>
      <c r="I476">
        <v>0</v>
      </c>
      <c r="J476">
        <v>0</v>
      </c>
      <c r="K476">
        <v>3.3900001049999999</v>
      </c>
      <c r="L476">
        <v>0</v>
      </c>
      <c r="M476">
        <v>0</v>
      </c>
      <c r="N476">
        <v>0</v>
      </c>
      <c r="O476">
        <v>318</v>
      </c>
      <c r="P476">
        <v>1122</v>
      </c>
      <c r="Q476">
        <v>1909</v>
      </c>
    </row>
    <row r="477" spans="1:17" x14ac:dyDescent="0.3">
      <c r="A477">
        <v>4558609924</v>
      </c>
      <c r="B477" t="s">
        <v>17</v>
      </c>
      <c r="C477" t="s">
        <v>18</v>
      </c>
      <c r="D477" t="s">
        <v>18</v>
      </c>
      <c r="E477">
        <v>4978</v>
      </c>
      <c r="F477">
        <v>3.289999962</v>
      </c>
      <c r="G477">
        <v>3.289999962</v>
      </c>
      <c r="H477">
        <v>0</v>
      </c>
      <c r="I477">
        <v>1.2400000099999999</v>
      </c>
      <c r="J477">
        <v>0.439999998</v>
      </c>
      <c r="K477">
        <v>1.6100000139999999</v>
      </c>
      <c r="L477">
        <v>0</v>
      </c>
      <c r="M477">
        <v>19</v>
      </c>
      <c r="N477">
        <v>7</v>
      </c>
      <c r="O477">
        <v>127</v>
      </c>
      <c r="P477">
        <v>1287</v>
      </c>
      <c r="Q477">
        <v>1722</v>
      </c>
    </row>
    <row r="478" spans="1:17" x14ac:dyDescent="0.3">
      <c r="A478">
        <v>4558609924</v>
      </c>
      <c r="B478" t="s">
        <v>19</v>
      </c>
      <c r="C478" t="s">
        <v>20</v>
      </c>
      <c r="D478" t="s">
        <v>20</v>
      </c>
      <c r="E478">
        <v>6799</v>
      </c>
      <c r="F478">
        <v>4.4899997709999999</v>
      </c>
      <c r="G478">
        <v>4.4899997709999999</v>
      </c>
      <c r="H478">
        <v>0</v>
      </c>
      <c r="I478">
        <v>0</v>
      </c>
      <c r="J478">
        <v>0</v>
      </c>
      <c r="K478">
        <v>4.4899997709999999</v>
      </c>
      <c r="L478">
        <v>0</v>
      </c>
      <c r="M478">
        <v>0</v>
      </c>
      <c r="N478">
        <v>0</v>
      </c>
      <c r="O478">
        <v>279</v>
      </c>
      <c r="P478">
        <v>1161</v>
      </c>
      <c r="Q478">
        <v>1922</v>
      </c>
    </row>
    <row r="479" spans="1:17" x14ac:dyDescent="0.3">
      <c r="A479">
        <v>4558609924</v>
      </c>
      <c r="B479" t="s">
        <v>21</v>
      </c>
      <c r="C479" t="s">
        <v>22</v>
      </c>
      <c r="D479" t="s">
        <v>22</v>
      </c>
      <c r="E479">
        <v>7795</v>
      </c>
      <c r="F479">
        <v>5.1500000950000002</v>
      </c>
      <c r="G479">
        <v>5.1500000950000002</v>
      </c>
      <c r="H479">
        <v>0</v>
      </c>
      <c r="I479">
        <v>0.58999997400000004</v>
      </c>
      <c r="J479">
        <v>0.83999997400000004</v>
      </c>
      <c r="K479">
        <v>3.7300000190000002</v>
      </c>
      <c r="L479">
        <v>0</v>
      </c>
      <c r="M479">
        <v>17</v>
      </c>
      <c r="N479">
        <v>30</v>
      </c>
      <c r="O479">
        <v>262</v>
      </c>
      <c r="P479">
        <v>1131</v>
      </c>
      <c r="Q479">
        <v>2121</v>
      </c>
    </row>
    <row r="480" spans="1:17" x14ac:dyDescent="0.3">
      <c r="A480">
        <v>4558609924</v>
      </c>
      <c r="B480" t="s">
        <v>24</v>
      </c>
      <c r="C480" t="s">
        <v>25</v>
      </c>
      <c r="D480" t="s">
        <v>25</v>
      </c>
      <c r="E480">
        <v>7289</v>
      </c>
      <c r="F480">
        <v>4.8200001720000003</v>
      </c>
      <c r="G480">
        <v>4.8200001720000003</v>
      </c>
      <c r="H480">
        <v>0</v>
      </c>
      <c r="I480">
        <v>0.55000001200000004</v>
      </c>
      <c r="J480">
        <v>0.75</v>
      </c>
      <c r="K480">
        <v>3.5</v>
      </c>
      <c r="L480">
        <v>0</v>
      </c>
      <c r="M480">
        <v>8</v>
      </c>
      <c r="N480">
        <v>12</v>
      </c>
      <c r="O480">
        <v>308</v>
      </c>
      <c r="P480">
        <v>1112</v>
      </c>
      <c r="Q480">
        <v>1997</v>
      </c>
    </row>
    <row r="481" spans="1:17" x14ac:dyDescent="0.3">
      <c r="A481">
        <v>4558609924</v>
      </c>
      <c r="B481" t="s">
        <v>26</v>
      </c>
      <c r="C481" t="s">
        <v>27</v>
      </c>
      <c r="D481" t="s">
        <v>27</v>
      </c>
      <c r="E481">
        <v>9634</v>
      </c>
      <c r="F481">
        <v>6.4000000950000002</v>
      </c>
      <c r="G481">
        <v>6.4000000950000002</v>
      </c>
      <c r="H481">
        <v>0</v>
      </c>
      <c r="I481">
        <v>0.55000001200000004</v>
      </c>
      <c r="J481">
        <v>1.1399999860000001</v>
      </c>
      <c r="K481">
        <v>4.7100000380000004</v>
      </c>
      <c r="L481">
        <v>0</v>
      </c>
      <c r="M481">
        <v>7</v>
      </c>
      <c r="N481">
        <v>19</v>
      </c>
      <c r="O481">
        <v>304</v>
      </c>
      <c r="P481">
        <v>1110</v>
      </c>
      <c r="Q481">
        <v>2117</v>
      </c>
    </row>
    <row r="482" spans="1:17" x14ac:dyDescent="0.3">
      <c r="A482">
        <v>4558609924</v>
      </c>
      <c r="B482" t="s">
        <v>29</v>
      </c>
      <c r="C482" t="s">
        <v>30</v>
      </c>
      <c r="D482" t="s">
        <v>30</v>
      </c>
      <c r="E482">
        <v>8940</v>
      </c>
      <c r="F482">
        <v>5.9099998469999999</v>
      </c>
      <c r="G482">
        <v>5.9099998469999999</v>
      </c>
      <c r="H482">
        <v>0</v>
      </c>
      <c r="I482">
        <v>0.980000019</v>
      </c>
      <c r="J482">
        <v>0.93000000699999996</v>
      </c>
      <c r="K482">
        <v>4</v>
      </c>
      <c r="L482">
        <v>0</v>
      </c>
      <c r="M482">
        <v>14</v>
      </c>
      <c r="N482">
        <v>15</v>
      </c>
      <c r="O482">
        <v>331</v>
      </c>
      <c r="P482">
        <v>1080</v>
      </c>
      <c r="Q482">
        <v>2116</v>
      </c>
    </row>
    <row r="483" spans="1:17" x14ac:dyDescent="0.3">
      <c r="A483">
        <v>4558609924</v>
      </c>
      <c r="B483" t="s">
        <v>33</v>
      </c>
      <c r="C483" t="s">
        <v>34</v>
      </c>
      <c r="D483" t="s">
        <v>34</v>
      </c>
      <c r="E483">
        <v>5401</v>
      </c>
      <c r="F483">
        <v>3.5699999330000001</v>
      </c>
      <c r="G483">
        <v>3.5699999330000001</v>
      </c>
      <c r="H483">
        <v>0</v>
      </c>
      <c r="I483">
        <v>5.0000001000000002E-2</v>
      </c>
      <c r="J483">
        <v>0.36000001399999998</v>
      </c>
      <c r="K483">
        <v>3.1600000860000002</v>
      </c>
      <c r="L483">
        <v>0</v>
      </c>
      <c r="M483">
        <v>1</v>
      </c>
      <c r="N483">
        <v>9</v>
      </c>
      <c r="O483">
        <v>248</v>
      </c>
      <c r="P483">
        <v>1182</v>
      </c>
      <c r="Q483">
        <v>1876</v>
      </c>
    </row>
    <row r="484" spans="1:17" x14ac:dyDescent="0.3">
      <c r="A484">
        <v>4558609924</v>
      </c>
      <c r="B484" t="s">
        <v>35</v>
      </c>
      <c r="C484" t="s">
        <v>36</v>
      </c>
      <c r="D484" t="s">
        <v>36</v>
      </c>
      <c r="E484">
        <v>4803</v>
      </c>
      <c r="F484">
        <v>3.170000076</v>
      </c>
      <c r="G484">
        <v>3.170000076</v>
      </c>
      <c r="H484">
        <v>0</v>
      </c>
      <c r="I484">
        <v>0</v>
      </c>
      <c r="J484">
        <v>0</v>
      </c>
      <c r="K484">
        <v>3.170000076</v>
      </c>
      <c r="L484">
        <v>0</v>
      </c>
      <c r="M484">
        <v>0</v>
      </c>
      <c r="N484">
        <v>0</v>
      </c>
      <c r="O484">
        <v>222</v>
      </c>
      <c r="P484">
        <v>1218</v>
      </c>
      <c r="Q484">
        <v>1788</v>
      </c>
    </row>
    <row r="485" spans="1:17" x14ac:dyDescent="0.3">
      <c r="A485">
        <v>4558609924</v>
      </c>
      <c r="B485" t="s">
        <v>37</v>
      </c>
      <c r="C485" t="s">
        <v>38</v>
      </c>
      <c r="D485" t="s">
        <v>38</v>
      </c>
      <c r="E485">
        <v>13743</v>
      </c>
      <c r="F485">
        <v>9.0799999239999991</v>
      </c>
      <c r="G485">
        <v>9.0799999239999991</v>
      </c>
      <c r="H485">
        <v>0</v>
      </c>
      <c r="I485">
        <v>0.41999998700000002</v>
      </c>
      <c r="J485">
        <v>0.97000002900000004</v>
      </c>
      <c r="K485">
        <v>7.6999998090000004</v>
      </c>
      <c r="L485">
        <v>0</v>
      </c>
      <c r="M485">
        <v>6</v>
      </c>
      <c r="N485">
        <v>21</v>
      </c>
      <c r="O485">
        <v>432</v>
      </c>
      <c r="P485">
        <v>844</v>
      </c>
      <c r="Q485">
        <v>2486</v>
      </c>
    </row>
    <row r="486" spans="1:17" x14ac:dyDescent="0.3">
      <c r="A486">
        <v>4558609924</v>
      </c>
      <c r="B486" t="s">
        <v>39</v>
      </c>
      <c r="C486" t="s">
        <v>40</v>
      </c>
      <c r="D486" t="s">
        <v>40</v>
      </c>
      <c r="E486">
        <v>9601</v>
      </c>
      <c r="F486">
        <v>6.3499999049999998</v>
      </c>
      <c r="G486">
        <v>6.3499999049999998</v>
      </c>
      <c r="H486">
        <v>0</v>
      </c>
      <c r="I486">
        <v>1.3700000050000001</v>
      </c>
      <c r="J486">
        <v>1.5</v>
      </c>
      <c r="K486">
        <v>3.4700000289999999</v>
      </c>
      <c r="L486">
        <v>0</v>
      </c>
      <c r="M486">
        <v>20</v>
      </c>
      <c r="N486">
        <v>25</v>
      </c>
      <c r="O486">
        <v>273</v>
      </c>
      <c r="P486">
        <v>1122</v>
      </c>
      <c r="Q486">
        <v>2094</v>
      </c>
    </row>
    <row r="487" spans="1:17" x14ac:dyDescent="0.3">
      <c r="A487">
        <v>4558609924</v>
      </c>
      <c r="B487" t="s">
        <v>41</v>
      </c>
      <c r="C487" t="s">
        <v>42</v>
      </c>
      <c r="D487" t="s">
        <v>42</v>
      </c>
      <c r="E487">
        <v>6890</v>
      </c>
      <c r="F487">
        <v>4.5500001909999996</v>
      </c>
      <c r="G487">
        <v>4.5500001909999996</v>
      </c>
      <c r="H487">
        <v>0</v>
      </c>
      <c r="I487">
        <v>0.34000000400000002</v>
      </c>
      <c r="J487">
        <v>0.20000000300000001</v>
      </c>
      <c r="K487">
        <v>4.0100002290000001</v>
      </c>
      <c r="L487">
        <v>0</v>
      </c>
      <c r="M487">
        <v>5</v>
      </c>
      <c r="N487">
        <v>5</v>
      </c>
      <c r="O487">
        <v>308</v>
      </c>
      <c r="P487">
        <v>1122</v>
      </c>
      <c r="Q487">
        <v>2085</v>
      </c>
    </row>
    <row r="488" spans="1:17" x14ac:dyDescent="0.3">
      <c r="A488">
        <v>4558609924</v>
      </c>
      <c r="B488" t="s">
        <v>43</v>
      </c>
      <c r="C488" t="s">
        <v>44</v>
      </c>
      <c r="D488" t="s">
        <v>44</v>
      </c>
      <c r="E488">
        <v>8563</v>
      </c>
      <c r="F488">
        <v>5.6599998469999999</v>
      </c>
      <c r="G488">
        <v>5.6599998469999999</v>
      </c>
      <c r="H488">
        <v>0</v>
      </c>
      <c r="I488">
        <v>0</v>
      </c>
      <c r="J488">
        <v>0</v>
      </c>
      <c r="K488">
        <v>5.6500000950000002</v>
      </c>
      <c r="L488">
        <v>0</v>
      </c>
      <c r="M488">
        <v>0</v>
      </c>
      <c r="N488">
        <v>0</v>
      </c>
      <c r="O488">
        <v>395</v>
      </c>
      <c r="P488">
        <v>1045</v>
      </c>
      <c r="Q488">
        <v>2173</v>
      </c>
    </row>
    <row r="489" spans="1:17" x14ac:dyDescent="0.3">
      <c r="A489">
        <v>4558609924</v>
      </c>
      <c r="B489" t="s">
        <v>45</v>
      </c>
      <c r="C489" t="s">
        <v>46</v>
      </c>
      <c r="D489" t="s">
        <v>46</v>
      </c>
      <c r="E489">
        <v>8095</v>
      </c>
      <c r="F489">
        <v>5.3499999049999998</v>
      </c>
      <c r="G489">
        <v>5.3499999049999998</v>
      </c>
      <c r="H489">
        <v>0</v>
      </c>
      <c r="I489">
        <v>0.58999997400000004</v>
      </c>
      <c r="J489">
        <v>0.25</v>
      </c>
      <c r="K489">
        <v>4.5100002290000001</v>
      </c>
      <c r="L489">
        <v>0</v>
      </c>
      <c r="M489">
        <v>18</v>
      </c>
      <c r="N489">
        <v>10</v>
      </c>
      <c r="O489">
        <v>340</v>
      </c>
      <c r="P489">
        <v>993</v>
      </c>
      <c r="Q489">
        <v>2225</v>
      </c>
    </row>
    <row r="490" spans="1:17" x14ac:dyDescent="0.3">
      <c r="A490">
        <v>4558609924</v>
      </c>
      <c r="B490" t="s">
        <v>47</v>
      </c>
      <c r="C490" t="s">
        <v>48</v>
      </c>
      <c r="D490" t="s">
        <v>48</v>
      </c>
      <c r="E490">
        <v>9148</v>
      </c>
      <c r="F490">
        <v>6.0500001909999996</v>
      </c>
      <c r="G490">
        <v>6.0500001909999996</v>
      </c>
      <c r="H490">
        <v>0</v>
      </c>
      <c r="I490">
        <v>0.43000000700000002</v>
      </c>
      <c r="J490">
        <v>2.0299999710000001</v>
      </c>
      <c r="K490">
        <v>3.5899999139999998</v>
      </c>
      <c r="L490">
        <v>0</v>
      </c>
      <c r="M490">
        <v>12</v>
      </c>
      <c r="N490">
        <v>41</v>
      </c>
      <c r="O490">
        <v>283</v>
      </c>
      <c r="P490">
        <v>1062</v>
      </c>
      <c r="Q490">
        <v>2223</v>
      </c>
    </row>
    <row r="491" spans="1:17" x14ac:dyDescent="0.3">
      <c r="A491">
        <v>4558609924</v>
      </c>
      <c r="B491" t="s">
        <v>49</v>
      </c>
      <c r="C491" t="s">
        <v>50</v>
      </c>
      <c r="D491" t="s">
        <v>50</v>
      </c>
      <c r="E491">
        <v>9557</v>
      </c>
      <c r="F491">
        <v>6.3200001720000003</v>
      </c>
      <c r="G491">
        <v>6.3200001720000003</v>
      </c>
      <c r="H491">
        <v>0</v>
      </c>
      <c r="I491">
        <v>1.960000038</v>
      </c>
      <c r="J491">
        <v>0.88999998599999997</v>
      </c>
      <c r="K491">
        <v>3.460000038</v>
      </c>
      <c r="L491">
        <v>0</v>
      </c>
      <c r="M491">
        <v>27</v>
      </c>
      <c r="N491">
        <v>14</v>
      </c>
      <c r="O491">
        <v>312</v>
      </c>
      <c r="P491">
        <v>1087</v>
      </c>
      <c r="Q491">
        <v>2098</v>
      </c>
    </row>
    <row r="492" spans="1:17" x14ac:dyDescent="0.3">
      <c r="A492">
        <v>4558609924</v>
      </c>
      <c r="B492" t="s">
        <v>51</v>
      </c>
      <c r="C492" t="s">
        <v>52</v>
      </c>
      <c r="D492" t="s">
        <v>52</v>
      </c>
      <c r="E492">
        <v>9451</v>
      </c>
      <c r="F492">
        <v>6.25</v>
      </c>
      <c r="G492">
        <v>6.25</v>
      </c>
      <c r="H492">
        <v>0</v>
      </c>
      <c r="I492">
        <v>0.02</v>
      </c>
      <c r="J492">
        <v>0.27000001099999998</v>
      </c>
      <c r="K492">
        <v>5.9499998090000004</v>
      </c>
      <c r="L492">
        <v>0</v>
      </c>
      <c r="M492">
        <v>1</v>
      </c>
      <c r="N492">
        <v>11</v>
      </c>
      <c r="O492">
        <v>367</v>
      </c>
      <c r="P492">
        <v>985</v>
      </c>
      <c r="Q492">
        <v>2185</v>
      </c>
    </row>
    <row r="493" spans="1:17" x14ac:dyDescent="0.3">
      <c r="A493">
        <v>4558609924</v>
      </c>
      <c r="B493" t="s">
        <v>53</v>
      </c>
      <c r="C493" t="s">
        <v>54</v>
      </c>
      <c r="D493" t="s">
        <v>54</v>
      </c>
      <c r="E493">
        <v>7833</v>
      </c>
      <c r="F493">
        <v>5.1799998279999997</v>
      </c>
      <c r="G493">
        <v>5.1799998279999997</v>
      </c>
      <c r="H493">
        <v>0</v>
      </c>
      <c r="I493">
        <v>1.019999981</v>
      </c>
      <c r="J493">
        <v>1.8500000240000001</v>
      </c>
      <c r="K493">
        <v>2.3099999430000002</v>
      </c>
      <c r="L493">
        <v>0</v>
      </c>
      <c r="M493">
        <v>15</v>
      </c>
      <c r="N493">
        <v>29</v>
      </c>
      <c r="O493">
        <v>197</v>
      </c>
      <c r="P493">
        <v>1096</v>
      </c>
      <c r="Q493">
        <v>1918</v>
      </c>
    </row>
    <row r="494" spans="1:17" x14ac:dyDescent="0.3">
      <c r="A494">
        <v>4558609924</v>
      </c>
      <c r="B494" t="s">
        <v>55</v>
      </c>
      <c r="C494" t="s">
        <v>56</v>
      </c>
      <c r="D494" t="s">
        <v>56</v>
      </c>
      <c r="E494">
        <v>10319</v>
      </c>
      <c r="F494">
        <v>6.8200001720000003</v>
      </c>
      <c r="G494">
        <v>6.8200001720000003</v>
      </c>
      <c r="H494">
        <v>0</v>
      </c>
      <c r="I494">
        <v>0.469999999</v>
      </c>
      <c r="J494">
        <v>1.8899999860000001</v>
      </c>
      <c r="K494">
        <v>4.4600000380000004</v>
      </c>
      <c r="L494">
        <v>0</v>
      </c>
      <c r="M494">
        <v>7</v>
      </c>
      <c r="N494">
        <v>29</v>
      </c>
      <c r="O494">
        <v>293</v>
      </c>
      <c r="P494">
        <v>1111</v>
      </c>
      <c r="Q494">
        <v>2105</v>
      </c>
    </row>
    <row r="495" spans="1:17" x14ac:dyDescent="0.3">
      <c r="A495">
        <v>4558609924</v>
      </c>
      <c r="B495" s="1">
        <v>42374</v>
      </c>
      <c r="C495" s="1">
        <v>42374</v>
      </c>
      <c r="D495" t="s">
        <v>57</v>
      </c>
      <c r="E495">
        <v>3428</v>
      </c>
      <c r="F495">
        <v>2.2699999809999998</v>
      </c>
      <c r="G495">
        <v>2.2699999809999998</v>
      </c>
      <c r="H495">
        <v>0</v>
      </c>
      <c r="I495">
        <v>0</v>
      </c>
      <c r="J495">
        <v>0</v>
      </c>
      <c r="K495">
        <v>2.2699999809999998</v>
      </c>
      <c r="L495">
        <v>0</v>
      </c>
      <c r="M495">
        <v>0</v>
      </c>
      <c r="N495">
        <v>0</v>
      </c>
      <c r="O495">
        <v>190</v>
      </c>
      <c r="P495">
        <v>1121</v>
      </c>
      <c r="Q495">
        <v>1692</v>
      </c>
    </row>
    <row r="496" spans="1:17" x14ac:dyDescent="0.3">
      <c r="A496">
        <v>4558609924</v>
      </c>
      <c r="B496" s="1">
        <v>42405</v>
      </c>
      <c r="C496" s="1">
        <v>42405</v>
      </c>
      <c r="D496" t="s">
        <v>58</v>
      </c>
      <c r="E496">
        <v>7891</v>
      </c>
      <c r="F496">
        <v>5.2199997900000001</v>
      </c>
      <c r="G496">
        <v>5.2199997900000001</v>
      </c>
      <c r="H496">
        <v>0</v>
      </c>
      <c r="I496">
        <v>0</v>
      </c>
      <c r="J496">
        <v>0</v>
      </c>
      <c r="K496">
        <v>5.2199997900000001</v>
      </c>
      <c r="L496">
        <v>0</v>
      </c>
      <c r="M496">
        <v>0</v>
      </c>
      <c r="N496">
        <v>0</v>
      </c>
      <c r="O496">
        <v>383</v>
      </c>
      <c r="P496">
        <v>1057</v>
      </c>
      <c r="Q496">
        <v>2066</v>
      </c>
    </row>
    <row r="497" spans="1:17" x14ac:dyDescent="0.3">
      <c r="A497">
        <v>4558609924</v>
      </c>
      <c r="B497" s="1">
        <v>42434</v>
      </c>
      <c r="C497" s="1">
        <v>42434</v>
      </c>
      <c r="D497" t="s">
        <v>59</v>
      </c>
      <c r="E497">
        <v>5267</v>
      </c>
      <c r="F497">
        <v>3.4800000190000002</v>
      </c>
      <c r="G497">
        <v>3.4800000190000002</v>
      </c>
      <c r="H497">
        <v>0</v>
      </c>
      <c r="I497">
        <v>0.60000002399999997</v>
      </c>
      <c r="J497">
        <v>0.280000001</v>
      </c>
      <c r="K497">
        <v>2.5999999049999998</v>
      </c>
      <c r="L497">
        <v>0</v>
      </c>
      <c r="M497">
        <v>21</v>
      </c>
      <c r="N497">
        <v>10</v>
      </c>
      <c r="O497">
        <v>237</v>
      </c>
      <c r="P497">
        <v>1172</v>
      </c>
      <c r="Q497">
        <v>1953</v>
      </c>
    </row>
    <row r="498" spans="1:17" x14ac:dyDescent="0.3">
      <c r="A498">
        <v>4558609924</v>
      </c>
      <c r="B498" s="1">
        <v>42465</v>
      </c>
      <c r="C498" s="1">
        <v>42465</v>
      </c>
      <c r="D498" t="s">
        <v>57</v>
      </c>
      <c r="E498">
        <v>5232</v>
      </c>
      <c r="F498">
        <v>3.460000038</v>
      </c>
      <c r="G498">
        <v>3.460000038</v>
      </c>
      <c r="H498">
        <v>0</v>
      </c>
      <c r="I498">
        <v>0</v>
      </c>
      <c r="J498">
        <v>0</v>
      </c>
      <c r="K498">
        <v>3.460000038</v>
      </c>
      <c r="L498">
        <v>0</v>
      </c>
      <c r="M498">
        <v>0</v>
      </c>
      <c r="N498">
        <v>0</v>
      </c>
      <c r="O498">
        <v>252</v>
      </c>
      <c r="P498">
        <v>1188</v>
      </c>
      <c r="Q498">
        <v>1842</v>
      </c>
    </row>
    <row r="499" spans="1:17" x14ac:dyDescent="0.3">
      <c r="A499">
        <v>4558609924</v>
      </c>
      <c r="B499" s="1">
        <v>42495</v>
      </c>
      <c r="C499" s="1">
        <v>42495</v>
      </c>
      <c r="D499" t="s">
        <v>60</v>
      </c>
      <c r="E499">
        <v>10611</v>
      </c>
      <c r="F499">
        <v>7.0100002290000001</v>
      </c>
      <c r="G499">
        <v>7.0100002290000001</v>
      </c>
      <c r="H499">
        <v>0</v>
      </c>
      <c r="I499">
        <v>1.0099999900000001</v>
      </c>
      <c r="J499">
        <v>0.5</v>
      </c>
      <c r="K499">
        <v>5.5100002290000001</v>
      </c>
      <c r="L499">
        <v>0</v>
      </c>
      <c r="M499">
        <v>14</v>
      </c>
      <c r="N499">
        <v>8</v>
      </c>
      <c r="O499">
        <v>370</v>
      </c>
      <c r="P499">
        <v>1048</v>
      </c>
      <c r="Q499">
        <v>2262</v>
      </c>
    </row>
    <row r="500" spans="1:17" x14ac:dyDescent="0.3">
      <c r="A500">
        <v>4558609924</v>
      </c>
      <c r="B500" s="1">
        <v>42526</v>
      </c>
      <c r="C500" s="1">
        <v>42526</v>
      </c>
      <c r="D500" t="s">
        <v>16</v>
      </c>
      <c r="E500">
        <v>3755</v>
      </c>
      <c r="F500">
        <v>2.4800000190000002</v>
      </c>
      <c r="G500">
        <v>2.4800000190000002</v>
      </c>
      <c r="H500">
        <v>0</v>
      </c>
      <c r="I500">
        <v>0</v>
      </c>
      <c r="J500">
        <v>0</v>
      </c>
      <c r="K500">
        <v>2.4800000190000002</v>
      </c>
      <c r="L500">
        <v>0</v>
      </c>
      <c r="M500">
        <v>0</v>
      </c>
      <c r="N500">
        <v>0</v>
      </c>
      <c r="O500">
        <v>202</v>
      </c>
      <c r="P500">
        <v>1238</v>
      </c>
      <c r="Q500">
        <v>1722</v>
      </c>
    </row>
    <row r="501" spans="1:17" x14ac:dyDescent="0.3">
      <c r="A501">
        <v>4558609924</v>
      </c>
      <c r="B501" s="1">
        <v>42556</v>
      </c>
      <c r="C501" s="1">
        <v>42556</v>
      </c>
      <c r="D501" t="s">
        <v>57</v>
      </c>
      <c r="E501">
        <v>8237</v>
      </c>
      <c r="F501">
        <v>5.4400000569999998</v>
      </c>
      <c r="G501">
        <v>5.4400000569999998</v>
      </c>
      <c r="H501">
        <v>0</v>
      </c>
      <c r="I501">
        <v>1.6100000139999999</v>
      </c>
      <c r="J501">
        <v>1</v>
      </c>
      <c r="K501">
        <v>2.829999924</v>
      </c>
      <c r="L501">
        <v>0</v>
      </c>
      <c r="M501">
        <v>23</v>
      </c>
      <c r="N501">
        <v>16</v>
      </c>
      <c r="O501">
        <v>233</v>
      </c>
      <c r="P501">
        <v>1116</v>
      </c>
      <c r="Q501">
        <v>1973</v>
      </c>
    </row>
    <row r="502" spans="1:17" x14ac:dyDescent="0.3">
      <c r="A502">
        <v>4558609924</v>
      </c>
      <c r="B502" s="1">
        <v>42587</v>
      </c>
      <c r="C502" s="1">
        <v>42587</v>
      </c>
      <c r="D502" t="s">
        <v>58</v>
      </c>
      <c r="E502">
        <v>6543</v>
      </c>
      <c r="F502">
        <v>4.329999924</v>
      </c>
      <c r="G502">
        <v>4.329999924</v>
      </c>
      <c r="H502">
        <v>0</v>
      </c>
      <c r="I502">
        <v>1.7999999520000001</v>
      </c>
      <c r="J502">
        <v>0.5</v>
      </c>
      <c r="K502">
        <v>2.0199999809999998</v>
      </c>
      <c r="L502">
        <v>0</v>
      </c>
      <c r="M502">
        <v>66</v>
      </c>
      <c r="N502">
        <v>35</v>
      </c>
      <c r="O502">
        <v>238</v>
      </c>
      <c r="P502">
        <v>1019</v>
      </c>
      <c r="Q502">
        <v>2666</v>
      </c>
    </row>
    <row r="503" spans="1:17" x14ac:dyDescent="0.3">
      <c r="A503">
        <v>4558609924</v>
      </c>
      <c r="B503" s="1">
        <v>42618</v>
      </c>
      <c r="C503" s="1">
        <v>42618</v>
      </c>
      <c r="D503" t="s">
        <v>61</v>
      </c>
      <c r="E503">
        <v>11451</v>
      </c>
      <c r="F503">
        <v>7.5700001720000003</v>
      </c>
      <c r="G503">
        <v>7.5700001720000003</v>
      </c>
      <c r="H503">
        <v>0</v>
      </c>
      <c r="I503">
        <v>0.43000000700000002</v>
      </c>
      <c r="J503">
        <v>1.6200000050000001</v>
      </c>
      <c r="K503">
        <v>5.5199999809999998</v>
      </c>
      <c r="L503">
        <v>0</v>
      </c>
      <c r="M503">
        <v>6</v>
      </c>
      <c r="N503">
        <v>30</v>
      </c>
      <c r="O503">
        <v>339</v>
      </c>
      <c r="P503">
        <v>1065</v>
      </c>
      <c r="Q503">
        <v>2223</v>
      </c>
    </row>
    <row r="504" spans="1:17" x14ac:dyDescent="0.3">
      <c r="A504">
        <v>4558609924</v>
      </c>
      <c r="B504" s="1">
        <v>42648</v>
      </c>
      <c r="C504" s="1">
        <v>42648</v>
      </c>
      <c r="D504" t="s">
        <v>62</v>
      </c>
      <c r="E504">
        <v>6435</v>
      </c>
      <c r="F504">
        <v>4.25</v>
      </c>
      <c r="G504">
        <v>4.25</v>
      </c>
      <c r="H504">
        <v>0</v>
      </c>
      <c r="I504">
        <v>0.74000001000000004</v>
      </c>
      <c r="J504">
        <v>1.1200000050000001</v>
      </c>
      <c r="K504">
        <v>2.3900001049999999</v>
      </c>
      <c r="L504">
        <v>0</v>
      </c>
      <c r="M504">
        <v>11</v>
      </c>
      <c r="N504">
        <v>18</v>
      </c>
      <c r="O504">
        <v>220</v>
      </c>
      <c r="P504">
        <v>1191</v>
      </c>
      <c r="Q504">
        <v>1889</v>
      </c>
    </row>
    <row r="505" spans="1:17" x14ac:dyDescent="0.3">
      <c r="A505">
        <v>4558609924</v>
      </c>
      <c r="B505" s="1">
        <v>42679</v>
      </c>
      <c r="C505" s="1">
        <v>42679</v>
      </c>
      <c r="D505" t="s">
        <v>59</v>
      </c>
      <c r="E505">
        <v>9108</v>
      </c>
      <c r="F505">
        <v>6.0199999809999998</v>
      </c>
      <c r="G505">
        <v>6.0199999809999998</v>
      </c>
      <c r="H505">
        <v>0</v>
      </c>
      <c r="I505">
        <v>0.25999999000000001</v>
      </c>
      <c r="J505">
        <v>1.8200000519999999</v>
      </c>
      <c r="K505">
        <v>3.9400000569999998</v>
      </c>
      <c r="L505">
        <v>0</v>
      </c>
      <c r="M505">
        <v>4</v>
      </c>
      <c r="N505">
        <v>31</v>
      </c>
      <c r="O505">
        <v>324</v>
      </c>
      <c r="P505">
        <v>1081</v>
      </c>
      <c r="Q505">
        <v>2131</v>
      </c>
    </row>
    <row r="506" spans="1:17" x14ac:dyDescent="0.3">
      <c r="A506">
        <v>4558609924</v>
      </c>
      <c r="B506" s="1">
        <v>42709</v>
      </c>
      <c r="C506" s="1">
        <v>42709</v>
      </c>
      <c r="D506" t="s">
        <v>61</v>
      </c>
      <c r="E506">
        <v>6307</v>
      </c>
      <c r="F506">
        <v>4.170000076</v>
      </c>
      <c r="G506">
        <v>4.170000076</v>
      </c>
      <c r="H506">
        <v>0</v>
      </c>
      <c r="I506">
        <v>0</v>
      </c>
      <c r="J506">
        <v>0</v>
      </c>
      <c r="K506">
        <v>4.170000076</v>
      </c>
      <c r="L506">
        <v>0</v>
      </c>
      <c r="M506">
        <v>0</v>
      </c>
      <c r="N506">
        <v>0</v>
      </c>
      <c r="O506">
        <v>247</v>
      </c>
      <c r="P506">
        <v>736</v>
      </c>
      <c r="Q506">
        <v>1452</v>
      </c>
    </row>
    <row r="507" spans="1:17" x14ac:dyDescent="0.3">
      <c r="A507">
        <v>4702921684</v>
      </c>
      <c r="B507" s="1">
        <v>42708</v>
      </c>
      <c r="C507" s="1">
        <v>42708</v>
      </c>
      <c r="D507" t="s">
        <v>16</v>
      </c>
      <c r="E507">
        <v>7213</v>
      </c>
      <c r="F507">
        <v>5.8800001139999996</v>
      </c>
      <c r="G507">
        <v>5.8800001139999996</v>
      </c>
      <c r="H507">
        <v>0</v>
      </c>
      <c r="I507">
        <v>0</v>
      </c>
      <c r="J507">
        <v>0</v>
      </c>
      <c r="K507">
        <v>5.8499999049999998</v>
      </c>
      <c r="L507">
        <v>0</v>
      </c>
      <c r="M507">
        <v>0</v>
      </c>
      <c r="N507">
        <v>0</v>
      </c>
      <c r="O507">
        <v>263</v>
      </c>
      <c r="P507">
        <v>718</v>
      </c>
      <c r="Q507">
        <v>2947</v>
      </c>
    </row>
    <row r="508" spans="1:17" x14ac:dyDescent="0.3">
      <c r="A508">
        <v>4702921684</v>
      </c>
      <c r="B508" t="s">
        <v>17</v>
      </c>
      <c r="C508" t="s">
        <v>18</v>
      </c>
      <c r="D508" t="s">
        <v>18</v>
      </c>
      <c r="E508">
        <v>6877</v>
      </c>
      <c r="F508">
        <v>5.579999924</v>
      </c>
      <c r="G508">
        <v>5.579999924</v>
      </c>
      <c r="H508">
        <v>0</v>
      </c>
      <c r="I508">
        <v>0</v>
      </c>
      <c r="J508">
        <v>0</v>
      </c>
      <c r="K508">
        <v>5.579999924</v>
      </c>
      <c r="L508">
        <v>0</v>
      </c>
      <c r="M508">
        <v>0</v>
      </c>
      <c r="N508">
        <v>0</v>
      </c>
      <c r="O508">
        <v>258</v>
      </c>
      <c r="P508">
        <v>777</v>
      </c>
      <c r="Q508">
        <v>2898</v>
      </c>
    </row>
    <row r="509" spans="1:17" x14ac:dyDescent="0.3">
      <c r="A509">
        <v>4702921684</v>
      </c>
      <c r="B509" t="s">
        <v>19</v>
      </c>
      <c r="C509" t="s">
        <v>20</v>
      </c>
      <c r="D509" t="s">
        <v>20</v>
      </c>
      <c r="E509">
        <v>7860</v>
      </c>
      <c r="F509">
        <v>6.3699998860000004</v>
      </c>
      <c r="G509">
        <v>6.3699998860000004</v>
      </c>
      <c r="H509">
        <v>0</v>
      </c>
      <c r="I509">
        <v>0</v>
      </c>
      <c r="J509">
        <v>0</v>
      </c>
      <c r="K509">
        <v>6.3699998860000004</v>
      </c>
      <c r="L509">
        <v>0</v>
      </c>
      <c r="M509">
        <v>0</v>
      </c>
      <c r="N509">
        <v>0</v>
      </c>
      <c r="O509">
        <v>271</v>
      </c>
      <c r="P509">
        <v>772</v>
      </c>
      <c r="Q509">
        <v>2984</v>
      </c>
    </row>
    <row r="510" spans="1:17" x14ac:dyDescent="0.3">
      <c r="A510">
        <v>4702921684</v>
      </c>
      <c r="B510" t="s">
        <v>21</v>
      </c>
      <c r="C510" t="s">
        <v>22</v>
      </c>
      <c r="D510" t="s">
        <v>22</v>
      </c>
      <c r="E510">
        <v>6506</v>
      </c>
      <c r="F510">
        <v>5.2800002099999999</v>
      </c>
      <c r="G510">
        <v>5.2800002099999999</v>
      </c>
      <c r="H510">
        <v>0</v>
      </c>
      <c r="I510">
        <v>7.0000000000000007E-2</v>
      </c>
      <c r="J510">
        <v>0.41999998700000002</v>
      </c>
      <c r="K510">
        <v>4.7899999619999996</v>
      </c>
      <c r="L510">
        <v>0</v>
      </c>
      <c r="M510">
        <v>1</v>
      </c>
      <c r="N510">
        <v>8</v>
      </c>
      <c r="O510">
        <v>256</v>
      </c>
      <c r="P510">
        <v>944</v>
      </c>
      <c r="Q510">
        <v>2896</v>
      </c>
    </row>
    <row r="511" spans="1:17" x14ac:dyDescent="0.3">
      <c r="A511">
        <v>4702921684</v>
      </c>
      <c r="B511" t="s">
        <v>24</v>
      </c>
      <c r="C511" t="s">
        <v>25</v>
      </c>
      <c r="D511" t="s">
        <v>25</v>
      </c>
      <c r="E511">
        <v>11140</v>
      </c>
      <c r="F511">
        <v>9.0299997330000004</v>
      </c>
      <c r="G511">
        <v>9.0299997330000004</v>
      </c>
      <c r="H511">
        <v>0</v>
      </c>
      <c r="I511">
        <v>0.23999999499999999</v>
      </c>
      <c r="J511">
        <v>1.25</v>
      </c>
      <c r="K511">
        <v>7.5399999619999996</v>
      </c>
      <c r="L511">
        <v>0</v>
      </c>
      <c r="M511">
        <v>3</v>
      </c>
      <c r="N511">
        <v>24</v>
      </c>
      <c r="O511">
        <v>335</v>
      </c>
      <c r="P511">
        <v>556</v>
      </c>
      <c r="Q511">
        <v>3328</v>
      </c>
    </row>
    <row r="512" spans="1:17" x14ac:dyDescent="0.3">
      <c r="A512">
        <v>4702921684</v>
      </c>
      <c r="B512" t="s">
        <v>26</v>
      </c>
      <c r="C512" t="s">
        <v>27</v>
      </c>
      <c r="D512" t="s">
        <v>27</v>
      </c>
      <c r="E512">
        <v>12692</v>
      </c>
      <c r="F512">
        <v>10.289999959999999</v>
      </c>
      <c r="G512">
        <v>10.289999959999999</v>
      </c>
      <c r="H512">
        <v>0</v>
      </c>
      <c r="I512">
        <v>0.959999979</v>
      </c>
      <c r="J512">
        <v>3.460000038</v>
      </c>
      <c r="K512">
        <v>5.8800001139999996</v>
      </c>
      <c r="L512">
        <v>0</v>
      </c>
      <c r="M512">
        <v>12</v>
      </c>
      <c r="N512">
        <v>66</v>
      </c>
      <c r="O512">
        <v>302</v>
      </c>
      <c r="P512">
        <v>437</v>
      </c>
      <c r="Q512">
        <v>3394</v>
      </c>
    </row>
    <row r="513" spans="1:17" x14ac:dyDescent="0.3">
      <c r="A513">
        <v>4702921684</v>
      </c>
      <c r="B513" t="s">
        <v>29</v>
      </c>
      <c r="C513" t="s">
        <v>30</v>
      </c>
      <c r="D513" t="s">
        <v>30</v>
      </c>
      <c r="E513">
        <v>9105</v>
      </c>
      <c r="F513">
        <v>7.3800001139999996</v>
      </c>
      <c r="G513">
        <v>7.3800001139999996</v>
      </c>
      <c r="H513">
        <v>0</v>
      </c>
      <c r="I513">
        <v>1.8200000519999999</v>
      </c>
      <c r="J513">
        <v>1.4900000099999999</v>
      </c>
      <c r="K513">
        <v>4.0700001720000003</v>
      </c>
      <c r="L513">
        <v>0</v>
      </c>
      <c r="M513">
        <v>22</v>
      </c>
      <c r="N513">
        <v>30</v>
      </c>
      <c r="O513">
        <v>191</v>
      </c>
      <c r="P513">
        <v>890</v>
      </c>
      <c r="Q513">
        <v>3013</v>
      </c>
    </row>
    <row r="514" spans="1:17" x14ac:dyDescent="0.3">
      <c r="A514">
        <v>4702921684</v>
      </c>
      <c r="B514" t="s">
        <v>33</v>
      </c>
      <c r="C514" t="s">
        <v>34</v>
      </c>
      <c r="D514" t="s">
        <v>34</v>
      </c>
      <c r="E514">
        <v>6708</v>
      </c>
      <c r="F514">
        <v>5.4400000569999998</v>
      </c>
      <c r="G514">
        <v>5.4400000569999998</v>
      </c>
      <c r="H514">
        <v>0</v>
      </c>
      <c r="I514">
        <v>0.87999999500000003</v>
      </c>
      <c r="J514">
        <v>0.37000000500000002</v>
      </c>
      <c r="K514">
        <v>4.1900000569999998</v>
      </c>
      <c r="L514">
        <v>0</v>
      </c>
      <c r="M514">
        <v>10</v>
      </c>
      <c r="N514">
        <v>8</v>
      </c>
      <c r="O514">
        <v>179</v>
      </c>
      <c r="P514">
        <v>757</v>
      </c>
      <c r="Q514">
        <v>2812</v>
      </c>
    </row>
    <row r="515" spans="1:17" x14ac:dyDescent="0.3">
      <c r="A515">
        <v>4702921684</v>
      </c>
      <c r="B515" t="s">
        <v>35</v>
      </c>
      <c r="C515" t="s">
        <v>36</v>
      </c>
      <c r="D515" t="s">
        <v>36</v>
      </c>
      <c r="E515">
        <v>8793</v>
      </c>
      <c r="F515">
        <v>7.1300001139999996</v>
      </c>
      <c r="G515">
        <v>7.1300001139999996</v>
      </c>
      <c r="H515">
        <v>0</v>
      </c>
      <c r="I515">
        <v>0.15999999600000001</v>
      </c>
      <c r="J515">
        <v>1.230000019</v>
      </c>
      <c r="K515">
        <v>5.7300000190000002</v>
      </c>
      <c r="L515">
        <v>0</v>
      </c>
      <c r="M515">
        <v>2</v>
      </c>
      <c r="N515">
        <v>29</v>
      </c>
      <c r="O515">
        <v>260</v>
      </c>
      <c r="P515">
        <v>717</v>
      </c>
      <c r="Q515">
        <v>3061</v>
      </c>
    </row>
    <row r="516" spans="1:17" x14ac:dyDescent="0.3">
      <c r="A516">
        <v>4702921684</v>
      </c>
      <c r="B516" t="s">
        <v>37</v>
      </c>
      <c r="C516" t="s">
        <v>38</v>
      </c>
      <c r="D516" t="s">
        <v>38</v>
      </c>
      <c r="E516">
        <v>6530</v>
      </c>
      <c r="F516">
        <v>5.3000001909999996</v>
      </c>
      <c r="G516">
        <v>5.3000001909999996</v>
      </c>
      <c r="H516">
        <v>0</v>
      </c>
      <c r="I516">
        <v>0.310000002</v>
      </c>
      <c r="J516">
        <v>2.0499999519999998</v>
      </c>
      <c r="K516">
        <v>2.9400000569999998</v>
      </c>
      <c r="L516">
        <v>0</v>
      </c>
      <c r="M516">
        <v>4</v>
      </c>
      <c r="N516">
        <v>41</v>
      </c>
      <c r="O516">
        <v>144</v>
      </c>
      <c r="P516">
        <v>901</v>
      </c>
      <c r="Q516">
        <v>2729</v>
      </c>
    </row>
    <row r="517" spans="1:17" x14ac:dyDescent="0.3">
      <c r="A517">
        <v>4702921684</v>
      </c>
      <c r="B517" t="s">
        <v>39</v>
      </c>
      <c r="C517" t="s">
        <v>40</v>
      </c>
      <c r="D517" t="s">
        <v>40</v>
      </c>
      <c r="E517">
        <v>1664</v>
      </c>
      <c r="F517">
        <v>1.3500000240000001</v>
      </c>
      <c r="G517">
        <v>1.3500000240000001</v>
      </c>
      <c r="H517">
        <v>0</v>
      </c>
      <c r="I517">
        <v>0</v>
      </c>
      <c r="J517">
        <v>0</v>
      </c>
      <c r="K517">
        <v>1.3500000240000001</v>
      </c>
      <c r="L517">
        <v>0</v>
      </c>
      <c r="M517">
        <v>0</v>
      </c>
      <c r="N517">
        <v>0</v>
      </c>
      <c r="O517">
        <v>72</v>
      </c>
      <c r="P517">
        <v>1341</v>
      </c>
      <c r="Q517">
        <v>2241</v>
      </c>
    </row>
    <row r="518" spans="1:17" x14ac:dyDescent="0.3">
      <c r="A518">
        <v>4702921684</v>
      </c>
      <c r="B518" t="s">
        <v>41</v>
      </c>
      <c r="C518" t="s">
        <v>42</v>
      </c>
      <c r="D518" t="s">
        <v>42</v>
      </c>
      <c r="E518">
        <v>15126</v>
      </c>
      <c r="F518">
        <v>12.27000046</v>
      </c>
      <c r="G518">
        <v>12.27000046</v>
      </c>
      <c r="H518">
        <v>0</v>
      </c>
      <c r="I518">
        <v>0.75999998999999996</v>
      </c>
      <c r="J518">
        <v>3.2400000100000002</v>
      </c>
      <c r="K518">
        <v>8.2700004580000002</v>
      </c>
      <c r="L518">
        <v>0</v>
      </c>
      <c r="M518">
        <v>9</v>
      </c>
      <c r="N518">
        <v>66</v>
      </c>
      <c r="O518">
        <v>408</v>
      </c>
      <c r="P518">
        <v>469</v>
      </c>
      <c r="Q518">
        <v>3691</v>
      </c>
    </row>
    <row r="519" spans="1:17" x14ac:dyDescent="0.3">
      <c r="A519">
        <v>4702921684</v>
      </c>
      <c r="B519" t="s">
        <v>43</v>
      </c>
      <c r="C519" t="s">
        <v>44</v>
      </c>
      <c r="D519" t="s">
        <v>44</v>
      </c>
      <c r="E519">
        <v>15050</v>
      </c>
      <c r="F519">
        <v>12.22000027</v>
      </c>
      <c r="G519">
        <v>12.22000027</v>
      </c>
      <c r="H519">
        <v>0</v>
      </c>
      <c r="I519">
        <v>1.2000000479999999</v>
      </c>
      <c r="J519">
        <v>5.1199998860000004</v>
      </c>
      <c r="K519">
        <v>5.8800001139999996</v>
      </c>
      <c r="L519">
        <v>0</v>
      </c>
      <c r="M519">
        <v>15</v>
      </c>
      <c r="N519">
        <v>95</v>
      </c>
      <c r="O519">
        <v>281</v>
      </c>
      <c r="P519">
        <v>542</v>
      </c>
      <c r="Q519">
        <v>3538</v>
      </c>
    </row>
    <row r="520" spans="1:17" x14ac:dyDescent="0.3">
      <c r="A520">
        <v>4702921684</v>
      </c>
      <c r="B520" t="s">
        <v>45</v>
      </c>
      <c r="C520" t="s">
        <v>46</v>
      </c>
      <c r="D520" t="s">
        <v>46</v>
      </c>
      <c r="E520">
        <v>9167</v>
      </c>
      <c r="F520">
        <v>7.4299998279999997</v>
      </c>
      <c r="G520">
        <v>7.4299998279999997</v>
      </c>
      <c r="H520">
        <v>0</v>
      </c>
      <c r="I520">
        <v>0.49000000999999999</v>
      </c>
      <c r="J520">
        <v>0.81999999300000004</v>
      </c>
      <c r="K520">
        <v>6.1100001339999999</v>
      </c>
      <c r="L520">
        <v>0</v>
      </c>
      <c r="M520">
        <v>6</v>
      </c>
      <c r="N520">
        <v>15</v>
      </c>
      <c r="O520">
        <v>270</v>
      </c>
      <c r="P520">
        <v>730</v>
      </c>
      <c r="Q520">
        <v>3064</v>
      </c>
    </row>
    <row r="521" spans="1:17" x14ac:dyDescent="0.3">
      <c r="A521">
        <v>4702921684</v>
      </c>
      <c r="B521" t="s">
        <v>47</v>
      </c>
      <c r="C521" t="s">
        <v>48</v>
      </c>
      <c r="D521" t="s">
        <v>48</v>
      </c>
      <c r="E521">
        <v>6108</v>
      </c>
      <c r="F521">
        <v>4.9499998090000004</v>
      </c>
      <c r="G521">
        <v>4.9499998090000004</v>
      </c>
      <c r="H521">
        <v>0</v>
      </c>
      <c r="I521">
        <v>7.0000000000000007E-2</v>
      </c>
      <c r="J521">
        <v>0.34999999399999998</v>
      </c>
      <c r="K521">
        <v>4.5399999619999996</v>
      </c>
      <c r="L521">
        <v>0</v>
      </c>
      <c r="M521">
        <v>1</v>
      </c>
      <c r="N521">
        <v>8</v>
      </c>
      <c r="O521">
        <v>216</v>
      </c>
      <c r="P521">
        <v>765</v>
      </c>
      <c r="Q521">
        <v>2784</v>
      </c>
    </row>
    <row r="522" spans="1:17" x14ac:dyDescent="0.3">
      <c r="A522">
        <v>4702921684</v>
      </c>
      <c r="B522" t="s">
        <v>49</v>
      </c>
      <c r="C522" t="s">
        <v>50</v>
      </c>
      <c r="D522" t="s">
        <v>50</v>
      </c>
      <c r="E522">
        <v>7047</v>
      </c>
      <c r="F522">
        <v>5.7199997900000001</v>
      </c>
      <c r="G522">
        <v>5.7199997900000001</v>
      </c>
      <c r="H522">
        <v>0</v>
      </c>
      <c r="I522">
        <v>9.0000003999999995E-2</v>
      </c>
      <c r="J522">
        <v>0.80000001200000004</v>
      </c>
      <c r="K522">
        <v>4.7800002099999999</v>
      </c>
      <c r="L522">
        <v>0</v>
      </c>
      <c r="M522">
        <v>1</v>
      </c>
      <c r="N522">
        <v>16</v>
      </c>
      <c r="O522">
        <v>238</v>
      </c>
      <c r="P522">
        <v>733</v>
      </c>
      <c r="Q522">
        <v>2908</v>
      </c>
    </row>
    <row r="523" spans="1:17" x14ac:dyDescent="0.3">
      <c r="A523">
        <v>4702921684</v>
      </c>
      <c r="B523" t="s">
        <v>51</v>
      </c>
      <c r="C523" t="s">
        <v>52</v>
      </c>
      <c r="D523" t="s">
        <v>52</v>
      </c>
      <c r="E523">
        <v>9023</v>
      </c>
      <c r="F523">
        <v>7.3200001720000003</v>
      </c>
      <c r="G523">
        <v>7.3200001720000003</v>
      </c>
      <c r="H523">
        <v>0</v>
      </c>
      <c r="I523">
        <v>1.1299999949999999</v>
      </c>
      <c r="J523">
        <v>0.41999998700000002</v>
      </c>
      <c r="K523">
        <v>5.7699999809999998</v>
      </c>
      <c r="L523">
        <v>0</v>
      </c>
      <c r="M523">
        <v>14</v>
      </c>
      <c r="N523">
        <v>9</v>
      </c>
      <c r="O523">
        <v>232</v>
      </c>
      <c r="P523">
        <v>738</v>
      </c>
      <c r="Q523">
        <v>3033</v>
      </c>
    </row>
    <row r="524" spans="1:17" x14ac:dyDescent="0.3">
      <c r="A524">
        <v>4702921684</v>
      </c>
      <c r="B524" t="s">
        <v>53</v>
      </c>
      <c r="C524" t="s">
        <v>54</v>
      </c>
      <c r="D524" t="s">
        <v>54</v>
      </c>
      <c r="E524">
        <v>9930</v>
      </c>
      <c r="F524">
        <v>8.0500001910000005</v>
      </c>
      <c r="G524">
        <v>8.0500001910000005</v>
      </c>
      <c r="H524">
        <v>0</v>
      </c>
      <c r="I524">
        <v>1.059999943</v>
      </c>
      <c r="J524">
        <v>0.920000017</v>
      </c>
      <c r="K524">
        <v>6.0700001720000003</v>
      </c>
      <c r="L524">
        <v>0</v>
      </c>
      <c r="M524">
        <v>12</v>
      </c>
      <c r="N524">
        <v>19</v>
      </c>
      <c r="O524">
        <v>267</v>
      </c>
      <c r="P524">
        <v>692</v>
      </c>
      <c r="Q524">
        <v>3165</v>
      </c>
    </row>
    <row r="525" spans="1:17" x14ac:dyDescent="0.3">
      <c r="A525">
        <v>4702921684</v>
      </c>
      <c r="B525" t="s">
        <v>55</v>
      </c>
      <c r="C525" t="s">
        <v>56</v>
      </c>
      <c r="D525" t="s">
        <v>56</v>
      </c>
      <c r="E525">
        <v>10144</v>
      </c>
      <c r="F525">
        <v>8.2299995419999998</v>
      </c>
      <c r="G525">
        <v>8.2299995419999998</v>
      </c>
      <c r="H525">
        <v>0</v>
      </c>
      <c r="I525">
        <v>0.31999999299999998</v>
      </c>
      <c r="J525">
        <v>2.0299999710000001</v>
      </c>
      <c r="K525">
        <v>5.8800001139999996</v>
      </c>
      <c r="L525">
        <v>0</v>
      </c>
      <c r="M525">
        <v>4</v>
      </c>
      <c r="N525">
        <v>36</v>
      </c>
      <c r="O525">
        <v>263</v>
      </c>
      <c r="P525">
        <v>728</v>
      </c>
      <c r="Q525">
        <v>3115</v>
      </c>
    </row>
    <row r="526" spans="1:17" x14ac:dyDescent="0.3">
      <c r="A526">
        <v>4702921684</v>
      </c>
      <c r="B526" s="1">
        <v>42374</v>
      </c>
      <c r="C526" s="1">
        <v>42374</v>
      </c>
      <c r="D526" t="s">
        <v>57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1440</v>
      </c>
      <c r="Q526">
        <v>2017</v>
      </c>
    </row>
    <row r="527" spans="1:17" x14ac:dyDescent="0.3">
      <c r="A527">
        <v>4702921684</v>
      </c>
      <c r="B527" s="1">
        <v>42405</v>
      </c>
      <c r="C527" s="1">
        <v>42405</v>
      </c>
      <c r="D527" t="s">
        <v>58</v>
      </c>
      <c r="E527">
        <v>7245</v>
      </c>
      <c r="F527">
        <v>5.920000076</v>
      </c>
      <c r="G527">
        <v>5.920000076</v>
      </c>
      <c r="H527">
        <v>0</v>
      </c>
      <c r="I527">
        <v>0.37999999499999998</v>
      </c>
      <c r="J527">
        <v>1.7400000099999999</v>
      </c>
      <c r="K527">
        <v>3.7599999899999998</v>
      </c>
      <c r="L527">
        <v>0</v>
      </c>
      <c r="M527">
        <v>5</v>
      </c>
      <c r="N527">
        <v>40</v>
      </c>
      <c r="O527">
        <v>195</v>
      </c>
      <c r="P527">
        <v>1131</v>
      </c>
      <c r="Q527">
        <v>2859</v>
      </c>
    </row>
    <row r="528" spans="1:17" x14ac:dyDescent="0.3">
      <c r="A528">
        <v>4702921684</v>
      </c>
      <c r="B528" s="1">
        <v>42434</v>
      </c>
      <c r="C528" s="1">
        <v>42434</v>
      </c>
      <c r="D528" t="s">
        <v>59</v>
      </c>
      <c r="E528">
        <v>9454</v>
      </c>
      <c r="F528">
        <v>7.670000076</v>
      </c>
      <c r="G528">
        <v>7.670000076</v>
      </c>
      <c r="H528">
        <v>0</v>
      </c>
      <c r="I528">
        <v>0</v>
      </c>
      <c r="J528">
        <v>0</v>
      </c>
      <c r="K528">
        <v>7.670000076</v>
      </c>
      <c r="L528">
        <v>0</v>
      </c>
      <c r="M528">
        <v>0</v>
      </c>
      <c r="N528">
        <v>0</v>
      </c>
      <c r="O528">
        <v>313</v>
      </c>
      <c r="P528">
        <v>729</v>
      </c>
      <c r="Q528">
        <v>3145</v>
      </c>
    </row>
    <row r="529" spans="1:17" x14ac:dyDescent="0.3">
      <c r="A529">
        <v>4702921684</v>
      </c>
      <c r="B529" s="1">
        <v>42465</v>
      </c>
      <c r="C529" s="1">
        <v>42465</v>
      </c>
      <c r="D529" t="s">
        <v>57</v>
      </c>
      <c r="E529">
        <v>8161</v>
      </c>
      <c r="F529">
        <v>6.6199998860000004</v>
      </c>
      <c r="G529">
        <v>6.6199998860000004</v>
      </c>
      <c r="H529">
        <v>0</v>
      </c>
      <c r="I529">
        <v>0.34000000400000002</v>
      </c>
      <c r="J529">
        <v>0.730000019</v>
      </c>
      <c r="K529">
        <v>5.5399999619999996</v>
      </c>
      <c r="L529">
        <v>0</v>
      </c>
      <c r="M529">
        <v>4</v>
      </c>
      <c r="N529">
        <v>15</v>
      </c>
      <c r="O529">
        <v>251</v>
      </c>
      <c r="P529">
        <v>757</v>
      </c>
      <c r="Q529">
        <v>3004</v>
      </c>
    </row>
    <row r="530" spans="1:17" x14ac:dyDescent="0.3">
      <c r="A530">
        <v>4702921684</v>
      </c>
      <c r="B530" s="1">
        <v>42495</v>
      </c>
      <c r="C530" s="1">
        <v>42495</v>
      </c>
      <c r="D530" t="s">
        <v>60</v>
      </c>
      <c r="E530">
        <v>8614</v>
      </c>
      <c r="F530">
        <v>6.9899997709999999</v>
      </c>
      <c r="G530">
        <v>6.9899997709999999</v>
      </c>
      <c r="H530">
        <v>0</v>
      </c>
      <c r="I530">
        <v>0.670000017</v>
      </c>
      <c r="J530">
        <v>0.219999999</v>
      </c>
      <c r="K530">
        <v>6.0900001530000001</v>
      </c>
      <c r="L530">
        <v>0</v>
      </c>
      <c r="M530">
        <v>8</v>
      </c>
      <c r="N530">
        <v>5</v>
      </c>
      <c r="O530">
        <v>241</v>
      </c>
      <c r="P530">
        <v>745</v>
      </c>
      <c r="Q530">
        <v>3006</v>
      </c>
    </row>
    <row r="531" spans="1:17" x14ac:dyDescent="0.3">
      <c r="A531">
        <v>4702921684</v>
      </c>
      <c r="B531" s="1">
        <v>42526</v>
      </c>
      <c r="C531" s="1">
        <v>42526</v>
      </c>
      <c r="D531" t="s">
        <v>16</v>
      </c>
      <c r="E531">
        <v>6943</v>
      </c>
      <c r="F531">
        <v>5.6300001139999996</v>
      </c>
      <c r="G531">
        <v>5.6300001139999996</v>
      </c>
      <c r="H531">
        <v>0</v>
      </c>
      <c r="I531">
        <v>7.9999998000000003E-2</v>
      </c>
      <c r="J531">
        <v>0.66000002599999996</v>
      </c>
      <c r="K531">
        <v>4.8699998860000004</v>
      </c>
      <c r="L531">
        <v>0</v>
      </c>
      <c r="M531">
        <v>1</v>
      </c>
      <c r="N531">
        <v>16</v>
      </c>
      <c r="O531">
        <v>207</v>
      </c>
      <c r="P531">
        <v>682</v>
      </c>
      <c r="Q531">
        <v>2859</v>
      </c>
    </row>
    <row r="532" spans="1:17" x14ac:dyDescent="0.3">
      <c r="A532">
        <v>4702921684</v>
      </c>
      <c r="B532" s="1">
        <v>42556</v>
      </c>
      <c r="C532" s="1">
        <v>42556</v>
      </c>
      <c r="D532" t="s">
        <v>57</v>
      </c>
      <c r="E532">
        <v>14370</v>
      </c>
      <c r="F532">
        <v>11.649999619999999</v>
      </c>
      <c r="G532">
        <v>11.649999619999999</v>
      </c>
      <c r="H532">
        <v>0</v>
      </c>
      <c r="I532">
        <v>0.37000000500000002</v>
      </c>
      <c r="J532">
        <v>2.3099999430000002</v>
      </c>
      <c r="K532">
        <v>8.9700002669999996</v>
      </c>
      <c r="L532">
        <v>0</v>
      </c>
      <c r="M532">
        <v>5</v>
      </c>
      <c r="N532">
        <v>46</v>
      </c>
      <c r="O532">
        <v>439</v>
      </c>
      <c r="P532">
        <v>577</v>
      </c>
      <c r="Q532">
        <v>3683</v>
      </c>
    </row>
    <row r="533" spans="1:17" x14ac:dyDescent="0.3">
      <c r="A533">
        <v>4702921684</v>
      </c>
      <c r="B533" s="1">
        <v>42587</v>
      </c>
      <c r="C533" s="1">
        <v>42587</v>
      </c>
      <c r="D533" t="s">
        <v>58</v>
      </c>
      <c r="E533">
        <v>12857</v>
      </c>
      <c r="F533">
        <v>10.43000031</v>
      </c>
      <c r="G533">
        <v>10.43000031</v>
      </c>
      <c r="H533">
        <v>0</v>
      </c>
      <c r="I533">
        <v>0.68000000699999996</v>
      </c>
      <c r="J533">
        <v>6.2100000380000004</v>
      </c>
      <c r="K533">
        <v>3.539999962</v>
      </c>
      <c r="L533">
        <v>0</v>
      </c>
      <c r="M533">
        <v>9</v>
      </c>
      <c r="N533">
        <v>125</v>
      </c>
      <c r="O533">
        <v>192</v>
      </c>
      <c r="P533">
        <v>1019</v>
      </c>
      <c r="Q533">
        <v>3287</v>
      </c>
    </row>
    <row r="534" spans="1:17" x14ac:dyDescent="0.3">
      <c r="A534">
        <v>4702921684</v>
      </c>
      <c r="B534" s="1">
        <v>42618</v>
      </c>
      <c r="C534" s="1">
        <v>42618</v>
      </c>
      <c r="D534" t="s">
        <v>61</v>
      </c>
      <c r="E534">
        <v>8232</v>
      </c>
      <c r="F534">
        <v>6.6799998279999997</v>
      </c>
      <c r="G534">
        <v>6.6799998279999997</v>
      </c>
      <c r="H534">
        <v>0</v>
      </c>
      <c r="I534">
        <v>0</v>
      </c>
      <c r="J534">
        <v>0.56999999300000004</v>
      </c>
      <c r="K534">
        <v>6.0999999049999998</v>
      </c>
      <c r="L534">
        <v>0</v>
      </c>
      <c r="M534">
        <v>0</v>
      </c>
      <c r="N534">
        <v>12</v>
      </c>
      <c r="O534">
        <v>253</v>
      </c>
      <c r="P534">
        <v>746</v>
      </c>
      <c r="Q534">
        <v>2990</v>
      </c>
    </row>
    <row r="535" spans="1:17" x14ac:dyDescent="0.3">
      <c r="A535">
        <v>4702921684</v>
      </c>
      <c r="B535" s="1">
        <v>42648</v>
      </c>
      <c r="C535" s="1">
        <v>42648</v>
      </c>
      <c r="D535" t="s">
        <v>62</v>
      </c>
      <c r="E535">
        <v>10613</v>
      </c>
      <c r="F535">
        <v>8.6099996569999995</v>
      </c>
      <c r="G535">
        <v>8.6099996569999995</v>
      </c>
      <c r="H535">
        <v>0</v>
      </c>
      <c r="I535">
        <v>7.9999998000000003E-2</v>
      </c>
      <c r="J535">
        <v>1.8799999949999999</v>
      </c>
      <c r="K535">
        <v>6.6500000950000002</v>
      </c>
      <c r="L535">
        <v>0</v>
      </c>
      <c r="M535">
        <v>1</v>
      </c>
      <c r="N535">
        <v>37</v>
      </c>
      <c r="O535">
        <v>262</v>
      </c>
      <c r="P535">
        <v>701</v>
      </c>
      <c r="Q535">
        <v>3172</v>
      </c>
    </row>
    <row r="536" spans="1:17" x14ac:dyDescent="0.3">
      <c r="A536">
        <v>4702921684</v>
      </c>
      <c r="B536" s="1">
        <v>42679</v>
      </c>
      <c r="C536" s="1">
        <v>42679</v>
      </c>
      <c r="D536" t="s">
        <v>59</v>
      </c>
      <c r="E536">
        <v>9810</v>
      </c>
      <c r="F536">
        <v>7.9600000380000004</v>
      </c>
      <c r="G536">
        <v>7.9600000380000004</v>
      </c>
      <c r="H536">
        <v>0</v>
      </c>
      <c r="I536">
        <v>0.77999997099999996</v>
      </c>
      <c r="J536">
        <v>2.1600000860000002</v>
      </c>
      <c r="K536">
        <v>4.9800000190000002</v>
      </c>
      <c r="L536">
        <v>0</v>
      </c>
      <c r="M536">
        <v>10</v>
      </c>
      <c r="N536">
        <v>41</v>
      </c>
      <c r="O536">
        <v>235</v>
      </c>
      <c r="P536">
        <v>784</v>
      </c>
      <c r="Q536">
        <v>3069</v>
      </c>
    </row>
    <row r="537" spans="1:17" x14ac:dyDescent="0.3">
      <c r="A537">
        <v>4702921684</v>
      </c>
      <c r="B537" s="1">
        <v>42709</v>
      </c>
      <c r="C537" s="1">
        <v>42709</v>
      </c>
      <c r="D537" t="s">
        <v>61</v>
      </c>
      <c r="E537">
        <v>2752</v>
      </c>
      <c r="F537">
        <v>2.2300000190000002</v>
      </c>
      <c r="G537">
        <v>2.2300000190000002</v>
      </c>
      <c r="H537">
        <v>0</v>
      </c>
      <c r="I537">
        <v>0</v>
      </c>
      <c r="J537">
        <v>0</v>
      </c>
      <c r="K537">
        <v>2.2300000190000002</v>
      </c>
      <c r="L537">
        <v>0</v>
      </c>
      <c r="M537">
        <v>0</v>
      </c>
      <c r="N537">
        <v>0</v>
      </c>
      <c r="O537">
        <v>68</v>
      </c>
      <c r="P537">
        <v>241</v>
      </c>
      <c r="Q537">
        <v>1240</v>
      </c>
    </row>
    <row r="538" spans="1:17" x14ac:dyDescent="0.3">
      <c r="A538">
        <v>5553957443</v>
      </c>
      <c r="B538" s="1">
        <v>42708</v>
      </c>
      <c r="C538" s="1">
        <v>42708</v>
      </c>
      <c r="D538" t="s">
        <v>16</v>
      </c>
      <c r="E538">
        <v>11596</v>
      </c>
      <c r="F538">
        <v>7.5700001720000003</v>
      </c>
      <c r="G538">
        <v>7.5700001720000003</v>
      </c>
      <c r="H538">
        <v>0</v>
      </c>
      <c r="I538">
        <v>1.3700000050000001</v>
      </c>
      <c r="J538">
        <v>0.790000021</v>
      </c>
      <c r="K538">
        <v>5.4099998469999999</v>
      </c>
      <c r="L538">
        <v>0</v>
      </c>
      <c r="M538">
        <v>19</v>
      </c>
      <c r="N538">
        <v>13</v>
      </c>
      <c r="O538">
        <v>277</v>
      </c>
      <c r="P538">
        <v>767</v>
      </c>
      <c r="Q538">
        <v>2026</v>
      </c>
    </row>
    <row r="539" spans="1:17" x14ac:dyDescent="0.3">
      <c r="A539">
        <v>5553957443</v>
      </c>
      <c r="B539" t="s">
        <v>17</v>
      </c>
      <c r="C539" t="s">
        <v>18</v>
      </c>
      <c r="D539" t="s">
        <v>18</v>
      </c>
      <c r="E539">
        <v>4832</v>
      </c>
      <c r="F539">
        <v>3.1600000860000002</v>
      </c>
      <c r="G539">
        <v>3.1600000860000002</v>
      </c>
      <c r="H539">
        <v>0</v>
      </c>
      <c r="I539">
        <v>0</v>
      </c>
      <c r="J539">
        <v>0</v>
      </c>
      <c r="K539">
        <v>3.1600000860000002</v>
      </c>
      <c r="L539">
        <v>0</v>
      </c>
      <c r="M539">
        <v>0</v>
      </c>
      <c r="N539">
        <v>0</v>
      </c>
      <c r="O539">
        <v>226</v>
      </c>
      <c r="P539">
        <v>647</v>
      </c>
      <c r="Q539">
        <v>1718</v>
      </c>
    </row>
    <row r="540" spans="1:17" x14ac:dyDescent="0.3">
      <c r="A540">
        <v>5553957443</v>
      </c>
      <c r="B540" t="s">
        <v>19</v>
      </c>
      <c r="C540" t="s">
        <v>20</v>
      </c>
      <c r="D540" t="s">
        <v>20</v>
      </c>
      <c r="E540">
        <v>17022</v>
      </c>
      <c r="F540">
        <v>11.119999890000001</v>
      </c>
      <c r="G540">
        <v>11.119999890000001</v>
      </c>
      <c r="H540">
        <v>0</v>
      </c>
      <c r="I540">
        <v>4</v>
      </c>
      <c r="J540">
        <v>2.4500000480000002</v>
      </c>
      <c r="K540">
        <v>4.670000076</v>
      </c>
      <c r="L540">
        <v>0</v>
      </c>
      <c r="M540">
        <v>61</v>
      </c>
      <c r="N540">
        <v>41</v>
      </c>
      <c r="O540">
        <v>256</v>
      </c>
      <c r="P540">
        <v>693</v>
      </c>
      <c r="Q540">
        <v>2324</v>
      </c>
    </row>
    <row r="541" spans="1:17" x14ac:dyDescent="0.3">
      <c r="A541">
        <v>5553957443</v>
      </c>
      <c r="B541" t="s">
        <v>21</v>
      </c>
      <c r="C541" t="s">
        <v>22</v>
      </c>
      <c r="D541" t="s">
        <v>22</v>
      </c>
      <c r="E541">
        <v>16556</v>
      </c>
      <c r="F541">
        <v>10.85999966</v>
      </c>
      <c r="G541">
        <v>10.85999966</v>
      </c>
      <c r="H541">
        <v>0</v>
      </c>
      <c r="I541">
        <v>4.1599998469999999</v>
      </c>
      <c r="J541">
        <v>1.980000019</v>
      </c>
      <c r="K541">
        <v>4.7100000380000004</v>
      </c>
      <c r="L541">
        <v>0</v>
      </c>
      <c r="M541">
        <v>58</v>
      </c>
      <c r="N541">
        <v>38</v>
      </c>
      <c r="O541">
        <v>239</v>
      </c>
      <c r="P541">
        <v>689</v>
      </c>
      <c r="Q541">
        <v>2254</v>
      </c>
    </row>
    <row r="542" spans="1:17" x14ac:dyDescent="0.3">
      <c r="A542">
        <v>5553957443</v>
      </c>
      <c r="B542" t="s">
        <v>24</v>
      </c>
      <c r="C542" t="s">
        <v>25</v>
      </c>
      <c r="D542" t="s">
        <v>25</v>
      </c>
      <c r="E542">
        <v>5771</v>
      </c>
      <c r="F542">
        <v>3.7699999809999998</v>
      </c>
      <c r="G542">
        <v>3.7699999809999998</v>
      </c>
      <c r="H542">
        <v>0</v>
      </c>
      <c r="I542">
        <v>0</v>
      </c>
      <c r="J542">
        <v>0</v>
      </c>
      <c r="K542">
        <v>3.7699999809999998</v>
      </c>
      <c r="L542">
        <v>0</v>
      </c>
      <c r="M542">
        <v>0</v>
      </c>
      <c r="N542">
        <v>0</v>
      </c>
      <c r="O542">
        <v>288</v>
      </c>
      <c r="P542">
        <v>521</v>
      </c>
      <c r="Q542">
        <v>1831</v>
      </c>
    </row>
    <row r="543" spans="1:17" x14ac:dyDescent="0.3">
      <c r="A543">
        <v>5553957443</v>
      </c>
      <c r="B543" t="s">
        <v>26</v>
      </c>
      <c r="C543" t="s">
        <v>27</v>
      </c>
      <c r="D543" t="s">
        <v>27</v>
      </c>
      <c r="E543">
        <v>655</v>
      </c>
      <c r="F543">
        <v>0.43000000700000002</v>
      </c>
      <c r="G543">
        <v>0.43000000700000002</v>
      </c>
      <c r="H543">
        <v>0</v>
      </c>
      <c r="I543">
        <v>0</v>
      </c>
      <c r="J543">
        <v>0</v>
      </c>
      <c r="K543">
        <v>0.43000000700000002</v>
      </c>
      <c r="L543">
        <v>0</v>
      </c>
      <c r="M543">
        <v>0</v>
      </c>
      <c r="N543">
        <v>0</v>
      </c>
      <c r="O543">
        <v>46</v>
      </c>
      <c r="P543">
        <v>943</v>
      </c>
      <c r="Q543">
        <v>1397</v>
      </c>
    </row>
    <row r="544" spans="1:17" x14ac:dyDescent="0.3">
      <c r="A544">
        <v>5553957443</v>
      </c>
      <c r="B544" t="s">
        <v>29</v>
      </c>
      <c r="C544" t="s">
        <v>30</v>
      </c>
      <c r="D544" t="s">
        <v>30</v>
      </c>
      <c r="E544">
        <v>3727</v>
      </c>
      <c r="F544">
        <v>2.4300000669999999</v>
      </c>
      <c r="G544">
        <v>2.4300000669999999</v>
      </c>
      <c r="H544">
        <v>0</v>
      </c>
      <c r="I544">
        <v>0</v>
      </c>
      <c r="J544">
        <v>0</v>
      </c>
      <c r="K544">
        <v>2.4300000669999999</v>
      </c>
      <c r="L544">
        <v>0</v>
      </c>
      <c r="M544">
        <v>0</v>
      </c>
      <c r="N544">
        <v>0</v>
      </c>
      <c r="O544">
        <v>206</v>
      </c>
      <c r="P544">
        <v>622</v>
      </c>
      <c r="Q544">
        <v>1683</v>
      </c>
    </row>
    <row r="545" spans="1:17" x14ac:dyDescent="0.3">
      <c r="A545">
        <v>5553957443</v>
      </c>
      <c r="B545" t="s">
        <v>33</v>
      </c>
      <c r="C545" t="s">
        <v>34</v>
      </c>
      <c r="D545" t="s">
        <v>34</v>
      </c>
      <c r="E545">
        <v>15482</v>
      </c>
      <c r="F545">
        <v>10.10999966</v>
      </c>
      <c r="G545">
        <v>10.10999966</v>
      </c>
      <c r="H545">
        <v>0</v>
      </c>
      <c r="I545">
        <v>4.2800002099999999</v>
      </c>
      <c r="J545">
        <v>1.6599999670000001</v>
      </c>
      <c r="K545">
        <v>4.1799998279999997</v>
      </c>
      <c r="L545">
        <v>0</v>
      </c>
      <c r="M545">
        <v>69</v>
      </c>
      <c r="N545">
        <v>28</v>
      </c>
      <c r="O545">
        <v>249</v>
      </c>
      <c r="P545">
        <v>756</v>
      </c>
      <c r="Q545">
        <v>2284</v>
      </c>
    </row>
    <row r="546" spans="1:17" x14ac:dyDescent="0.3">
      <c r="A546">
        <v>5553957443</v>
      </c>
      <c r="B546" t="s">
        <v>35</v>
      </c>
      <c r="C546" t="s">
        <v>36</v>
      </c>
      <c r="D546" t="s">
        <v>36</v>
      </c>
      <c r="E546">
        <v>2713</v>
      </c>
      <c r="F546">
        <v>1.769999981</v>
      </c>
      <c r="G546">
        <v>1.769999981</v>
      </c>
      <c r="H546">
        <v>0</v>
      </c>
      <c r="I546">
        <v>0</v>
      </c>
      <c r="J546">
        <v>0</v>
      </c>
      <c r="K546">
        <v>1.769999981</v>
      </c>
      <c r="L546">
        <v>0</v>
      </c>
      <c r="M546">
        <v>0</v>
      </c>
      <c r="N546">
        <v>0</v>
      </c>
      <c r="O546">
        <v>148</v>
      </c>
      <c r="P546">
        <v>598</v>
      </c>
      <c r="Q546">
        <v>1570</v>
      </c>
    </row>
    <row r="547" spans="1:17" x14ac:dyDescent="0.3">
      <c r="A547">
        <v>5553957443</v>
      </c>
      <c r="B547" t="s">
        <v>37</v>
      </c>
      <c r="C547" t="s">
        <v>38</v>
      </c>
      <c r="D547" t="s">
        <v>38</v>
      </c>
      <c r="E547">
        <v>12346</v>
      </c>
      <c r="F547">
        <v>8.0600004199999997</v>
      </c>
      <c r="G547">
        <v>8.0600004199999997</v>
      </c>
      <c r="H547">
        <v>0</v>
      </c>
      <c r="I547">
        <v>2.9500000480000002</v>
      </c>
      <c r="J547">
        <v>2.1600000860000002</v>
      </c>
      <c r="K547">
        <v>2.960000038</v>
      </c>
      <c r="L547">
        <v>0</v>
      </c>
      <c r="M547">
        <v>47</v>
      </c>
      <c r="N547">
        <v>42</v>
      </c>
      <c r="O547">
        <v>177</v>
      </c>
      <c r="P547">
        <v>801</v>
      </c>
      <c r="Q547">
        <v>2066</v>
      </c>
    </row>
    <row r="548" spans="1:17" x14ac:dyDescent="0.3">
      <c r="A548">
        <v>5553957443</v>
      </c>
      <c r="B548" t="s">
        <v>39</v>
      </c>
      <c r="C548" t="s">
        <v>40</v>
      </c>
      <c r="D548" t="s">
        <v>40</v>
      </c>
      <c r="E548">
        <v>11682</v>
      </c>
      <c r="F548">
        <v>7.6300001139999996</v>
      </c>
      <c r="G548">
        <v>7.6300001139999996</v>
      </c>
      <c r="H548">
        <v>0</v>
      </c>
      <c r="I548">
        <v>1.3799999949999999</v>
      </c>
      <c r="J548">
        <v>0.62999999500000003</v>
      </c>
      <c r="K548">
        <v>5.5999999049999998</v>
      </c>
      <c r="L548">
        <v>0</v>
      </c>
      <c r="M548">
        <v>25</v>
      </c>
      <c r="N548">
        <v>16</v>
      </c>
      <c r="O548">
        <v>270</v>
      </c>
      <c r="P548">
        <v>781</v>
      </c>
      <c r="Q548">
        <v>2105</v>
      </c>
    </row>
    <row r="549" spans="1:17" x14ac:dyDescent="0.3">
      <c r="A549">
        <v>5553957443</v>
      </c>
      <c r="B549" t="s">
        <v>41</v>
      </c>
      <c r="C549" t="s">
        <v>42</v>
      </c>
      <c r="D549" t="s">
        <v>42</v>
      </c>
      <c r="E549">
        <v>4112</v>
      </c>
      <c r="F549">
        <v>2.6900000569999998</v>
      </c>
      <c r="G549">
        <v>2.6900000569999998</v>
      </c>
      <c r="H549">
        <v>0</v>
      </c>
      <c r="I549">
        <v>0</v>
      </c>
      <c r="J549">
        <v>0</v>
      </c>
      <c r="K549">
        <v>2.6800000669999999</v>
      </c>
      <c r="L549">
        <v>0</v>
      </c>
      <c r="M549">
        <v>0</v>
      </c>
      <c r="N549">
        <v>0</v>
      </c>
      <c r="O549">
        <v>272</v>
      </c>
      <c r="P549">
        <v>443</v>
      </c>
      <c r="Q549">
        <v>1776</v>
      </c>
    </row>
    <row r="550" spans="1:17" x14ac:dyDescent="0.3">
      <c r="A550">
        <v>5553957443</v>
      </c>
      <c r="B550" t="s">
        <v>43</v>
      </c>
      <c r="C550" t="s">
        <v>44</v>
      </c>
      <c r="D550" t="s">
        <v>44</v>
      </c>
      <c r="E550">
        <v>1807</v>
      </c>
      <c r="F550">
        <v>1.1799999480000001</v>
      </c>
      <c r="G550">
        <v>1.1799999480000001</v>
      </c>
      <c r="H550">
        <v>0</v>
      </c>
      <c r="I550">
        <v>0</v>
      </c>
      <c r="J550">
        <v>0</v>
      </c>
      <c r="K550">
        <v>1.1799999480000001</v>
      </c>
      <c r="L550">
        <v>0</v>
      </c>
      <c r="M550">
        <v>0</v>
      </c>
      <c r="N550">
        <v>0</v>
      </c>
      <c r="O550">
        <v>104</v>
      </c>
      <c r="P550">
        <v>582</v>
      </c>
      <c r="Q550">
        <v>1507</v>
      </c>
    </row>
    <row r="551" spans="1:17" x14ac:dyDescent="0.3">
      <c r="A551">
        <v>5553957443</v>
      </c>
      <c r="B551" t="s">
        <v>45</v>
      </c>
      <c r="C551" t="s">
        <v>46</v>
      </c>
      <c r="D551" t="s">
        <v>46</v>
      </c>
      <c r="E551">
        <v>10946</v>
      </c>
      <c r="F551">
        <v>7.1900000569999998</v>
      </c>
      <c r="G551">
        <v>7.1900000569999998</v>
      </c>
      <c r="H551">
        <v>0</v>
      </c>
      <c r="I551">
        <v>2.9300000669999999</v>
      </c>
      <c r="J551">
        <v>0.56999999300000004</v>
      </c>
      <c r="K551">
        <v>3.6900000569999998</v>
      </c>
      <c r="L551">
        <v>0</v>
      </c>
      <c r="M551">
        <v>51</v>
      </c>
      <c r="N551">
        <v>11</v>
      </c>
      <c r="O551">
        <v>201</v>
      </c>
      <c r="P551">
        <v>732</v>
      </c>
      <c r="Q551">
        <v>2033</v>
      </c>
    </row>
    <row r="552" spans="1:17" x14ac:dyDescent="0.3">
      <c r="A552">
        <v>5553957443</v>
      </c>
      <c r="B552" t="s">
        <v>47</v>
      </c>
      <c r="C552" t="s">
        <v>48</v>
      </c>
      <c r="D552" t="s">
        <v>48</v>
      </c>
      <c r="E552">
        <v>11886</v>
      </c>
      <c r="F552">
        <v>7.7600002290000001</v>
      </c>
      <c r="G552">
        <v>7.7600002290000001</v>
      </c>
      <c r="H552">
        <v>0</v>
      </c>
      <c r="I552">
        <v>2.369999886</v>
      </c>
      <c r="J552">
        <v>0.93000000699999996</v>
      </c>
      <c r="K552">
        <v>4.4600000380000004</v>
      </c>
      <c r="L552">
        <v>0</v>
      </c>
      <c r="M552">
        <v>40</v>
      </c>
      <c r="N552">
        <v>18</v>
      </c>
      <c r="O552">
        <v>238</v>
      </c>
      <c r="P552">
        <v>750</v>
      </c>
      <c r="Q552">
        <v>2093</v>
      </c>
    </row>
    <row r="553" spans="1:17" x14ac:dyDescent="0.3">
      <c r="A553">
        <v>5553957443</v>
      </c>
      <c r="B553" t="s">
        <v>49</v>
      </c>
      <c r="C553" t="s">
        <v>50</v>
      </c>
      <c r="D553" t="s">
        <v>50</v>
      </c>
      <c r="E553">
        <v>10538</v>
      </c>
      <c r="F553">
        <v>6.8800001139999996</v>
      </c>
      <c r="G553">
        <v>6.8800001139999996</v>
      </c>
      <c r="H553">
        <v>0</v>
      </c>
      <c r="I553">
        <v>1.1399999860000001</v>
      </c>
      <c r="J553">
        <v>1</v>
      </c>
      <c r="K553">
        <v>4.7399997709999999</v>
      </c>
      <c r="L553">
        <v>0</v>
      </c>
      <c r="M553">
        <v>16</v>
      </c>
      <c r="N553">
        <v>16</v>
      </c>
      <c r="O553">
        <v>206</v>
      </c>
      <c r="P553">
        <v>745</v>
      </c>
      <c r="Q553">
        <v>1922</v>
      </c>
    </row>
    <row r="554" spans="1:17" x14ac:dyDescent="0.3">
      <c r="A554">
        <v>5553957443</v>
      </c>
      <c r="B554" t="s">
        <v>51</v>
      </c>
      <c r="C554" t="s">
        <v>52</v>
      </c>
      <c r="D554" t="s">
        <v>52</v>
      </c>
      <c r="E554">
        <v>11393</v>
      </c>
      <c r="F554">
        <v>7.6300001139999996</v>
      </c>
      <c r="G554">
        <v>7.6300001139999996</v>
      </c>
      <c r="H554">
        <v>0</v>
      </c>
      <c r="I554">
        <v>3.710000038</v>
      </c>
      <c r="J554">
        <v>0.75</v>
      </c>
      <c r="K554">
        <v>3.170000076</v>
      </c>
      <c r="L554">
        <v>0</v>
      </c>
      <c r="M554">
        <v>49</v>
      </c>
      <c r="N554">
        <v>13</v>
      </c>
      <c r="O554">
        <v>165</v>
      </c>
      <c r="P554">
        <v>727</v>
      </c>
      <c r="Q554">
        <v>1999</v>
      </c>
    </row>
    <row r="555" spans="1:17" x14ac:dyDescent="0.3">
      <c r="A555">
        <v>5553957443</v>
      </c>
      <c r="B555" t="s">
        <v>53</v>
      </c>
      <c r="C555" t="s">
        <v>54</v>
      </c>
      <c r="D555" t="s">
        <v>54</v>
      </c>
      <c r="E555">
        <v>12764</v>
      </c>
      <c r="F555">
        <v>8.3299999239999991</v>
      </c>
      <c r="G555">
        <v>8.3299999239999991</v>
      </c>
      <c r="H555">
        <v>0</v>
      </c>
      <c r="I555">
        <v>2.789999962</v>
      </c>
      <c r="J555">
        <v>0.63999998599999997</v>
      </c>
      <c r="K555">
        <v>4.9099998469999999</v>
      </c>
      <c r="L555">
        <v>0</v>
      </c>
      <c r="M555">
        <v>46</v>
      </c>
      <c r="N555">
        <v>15</v>
      </c>
      <c r="O555">
        <v>270</v>
      </c>
      <c r="P555">
        <v>709</v>
      </c>
      <c r="Q555">
        <v>2169</v>
      </c>
    </row>
    <row r="556" spans="1:17" x14ac:dyDescent="0.3">
      <c r="A556">
        <v>5553957443</v>
      </c>
      <c r="B556" t="s">
        <v>55</v>
      </c>
      <c r="C556" t="s">
        <v>56</v>
      </c>
      <c r="D556" t="s">
        <v>56</v>
      </c>
      <c r="E556">
        <v>1202</v>
      </c>
      <c r="F556">
        <v>0.77999997099999996</v>
      </c>
      <c r="G556">
        <v>0.77999997099999996</v>
      </c>
      <c r="H556">
        <v>0</v>
      </c>
      <c r="I556">
        <v>0</v>
      </c>
      <c r="J556">
        <v>0</v>
      </c>
      <c r="K556">
        <v>0.77999997099999996</v>
      </c>
      <c r="L556">
        <v>0</v>
      </c>
      <c r="M556">
        <v>0</v>
      </c>
      <c r="N556">
        <v>0</v>
      </c>
      <c r="O556">
        <v>84</v>
      </c>
      <c r="P556">
        <v>506</v>
      </c>
      <c r="Q556">
        <v>1463</v>
      </c>
    </row>
    <row r="557" spans="1:17" x14ac:dyDescent="0.3">
      <c r="A557">
        <v>5553957443</v>
      </c>
      <c r="B557" s="1">
        <v>42374</v>
      </c>
      <c r="C557" s="1">
        <v>42374</v>
      </c>
      <c r="D557" t="s">
        <v>57</v>
      </c>
      <c r="E557">
        <v>5164</v>
      </c>
      <c r="F557">
        <v>3.369999886</v>
      </c>
      <c r="G557">
        <v>3.369999886</v>
      </c>
      <c r="H557">
        <v>0</v>
      </c>
      <c r="I557">
        <v>0</v>
      </c>
      <c r="J557">
        <v>0</v>
      </c>
      <c r="K557">
        <v>3.369999886</v>
      </c>
      <c r="L557">
        <v>0</v>
      </c>
      <c r="M557">
        <v>0</v>
      </c>
      <c r="N557">
        <v>0</v>
      </c>
      <c r="O557">
        <v>237</v>
      </c>
      <c r="P557">
        <v>436</v>
      </c>
      <c r="Q557">
        <v>1747</v>
      </c>
    </row>
    <row r="558" spans="1:17" x14ac:dyDescent="0.3">
      <c r="A558">
        <v>5553957443</v>
      </c>
      <c r="B558" s="1">
        <v>42405</v>
      </c>
      <c r="C558" s="1">
        <v>42405</v>
      </c>
      <c r="D558" t="s">
        <v>58</v>
      </c>
      <c r="E558">
        <v>9769</v>
      </c>
      <c r="F558">
        <v>6.3800001139999996</v>
      </c>
      <c r="G558">
        <v>6.3800001139999996</v>
      </c>
      <c r="H558">
        <v>0</v>
      </c>
      <c r="I558">
        <v>1.059999943</v>
      </c>
      <c r="J558">
        <v>0.40999999599999998</v>
      </c>
      <c r="K558">
        <v>4.9000000950000002</v>
      </c>
      <c r="L558">
        <v>0</v>
      </c>
      <c r="M558">
        <v>23</v>
      </c>
      <c r="N558">
        <v>9</v>
      </c>
      <c r="O558">
        <v>227</v>
      </c>
      <c r="P558">
        <v>724</v>
      </c>
      <c r="Q558">
        <v>1996</v>
      </c>
    </row>
    <row r="559" spans="1:17" x14ac:dyDescent="0.3">
      <c r="A559">
        <v>5553957443</v>
      </c>
      <c r="B559" s="1">
        <v>42434</v>
      </c>
      <c r="C559" s="1">
        <v>42434</v>
      </c>
      <c r="D559" t="s">
        <v>59</v>
      </c>
      <c r="E559">
        <v>12848</v>
      </c>
      <c r="F559">
        <v>8.3900003430000005</v>
      </c>
      <c r="G559">
        <v>8.3900003430000005</v>
      </c>
      <c r="H559">
        <v>0</v>
      </c>
      <c r="I559">
        <v>1.5</v>
      </c>
      <c r="J559">
        <v>1.2000000479999999</v>
      </c>
      <c r="K559">
        <v>5.6799998279999997</v>
      </c>
      <c r="L559">
        <v>0</v>
      </c>
      <c r="M559">
        <v>26</v>
      </c>
      <c r="N559">
        <v>29</v>
      </c>
      <c r="O559">
        <v>247</v>
      </c>
      <c r="P559">
        <v>812</v>
      </c>
      <c r="Q559">
        <v>2116</v>
      </c>
    </row>
    <row r="560" spans="1:17" x14ac:dyDescent="0.3">
      <c r="A560">
        <v>5553957443</v>
      </c>
      <c r="B560" s="1">
        <v>42465</v>
      </c>
      <c r="C560" s="1">
        <v>42465</v>
      </c>
      <c r="D560" t="s">
        <v>57</v>
      </c>
      <c r="E560">
        <v>4249</v>
      </c>
      <c r="F560">
        <v>2.7699999809999998</v>
      </c>
      <c r="G560">
        <v>2.7699999809999998</v>
      </c>
      <c r="H560">
        <v>0</v>
      </c>
      <c r="I560">
        <v>0</v>
      </c>
      <c r="J560">
        <v>0</v>
      </c>
      <c r="K560">
        <v>2.7699999809999998</v>
      </c>
      <c r="L560">
        <v>0</v>
      </c>
      <c r="M560">
        <v>0</v>
      </c>
      <c r="N560">
        <v>0</v>
      </c>
      <c r="O560">
        <v>224</v>
      </c>
      <c r="P560">
        <v>651</v>
      </c>
      <c r="Q560">
        <v>1698</v>
      </c>
    </row>
    <row r="561" spans="1:17" x14ac:dyDescent="0.3">
      <c r="A561">
        <v>5553957443</v>
      </c>
      <c r="B561" s="1">
        <v>42495</v>
      </c>
      <c r="C561" s="1">
        <v>42495</v>
      </c>
      <c r="D561" t="s">
        <v>60</v>
      </c>
      <c r="E561">
        <v>14331</v>
      </c>
      <c r="F561">
        <v>9.5100002289999992</v>
      </c>
      <c r="G561">
        <v>9.5100002289999992</v>
      </c>
      <c r="H561">
        <v>0</v>
      </c>
      <c r="I561">
        <v>3.4300000669999999</v>
      </c>
      <c r="J561">
        <v>1.6599999670000001</v>
      </c>
      <c r="K561">
        <v>4.4299998279999997</v>
      </c>
      <c r="L561">
        <v>0</v>
      </c>
      <c r="M561">
        <v>44</v>
      </c>
      <c r="N561">
        <v>29</v>
      </c>
      <c r="O561">
        <v>241</v>
      </c>
      <c r="P561">
        <v>692</v>
      </c>
      <c r="Q561">
        <v>2156</v>
      </c>
    </row>
    <row r="562" spans="1:17" x14ac:dyDescent="0.3">
      <c r="A562">
        <v>5553957443</v>
      </c>
      <c r="B562" s="1">
        <v>42526</v>
      </c>
      <c r="C562" s="1">
        <v>42526</v>
      </c>
      <c r="D562" t="s">
        <v>16</v>
      </c>
      <c r="E562">
        <v>9632</v>
      </c>
      <c r="F562">
        <v>6.2899999619999996</v>
      </c>
      <c r="G562">
        <v>6.2899999619999996</v>
      </c>
      <c r="H562">
        <v>0</v>
      </c>
      <c r="I562">
        <v>1.519999981</v>
      </c>
      <c r="J562">
        <v>0.540000021</v>
      </c>
      <c r="K562">
        <v>4.2300000190000002</v>
      </c>
      <c r="L562">
        <v>0</v>
      </c>
      <c r="M562">
        <v>21</v>
      </c>
      <c r="N562">
        <v>9</v>
      </c>
      <c r="O562">
        <v>229</v>
      </c>
      <c r="P562">
        <v>761</v>
      </c>
      <c r="Q562">
        <v>1916</v>
      </c>
    </row>
    <row r="563" spans="1:17" x14ac:dyDescent="0.3">
      <c r="A563">
        <v>5553957443</v>
      </c>
      <c r="B563" s="1">
        <v>42556</v>
      </c>
      <c r="C563" s="1">
        <v>42556</v>
      </c>
      <c r="D563" t="s">
        <v>57</v>
      </c>
      <c r="E563">
        <v>1868</v>
      </c>
      <c r="F563">
        <v>1.2200000289999999</v>
      </c>
      <c r="G563">
        <v>1.2200000289999999</v>
      </c>
      <c r="H563">
        <v>0</v>
      </c>
      <c r="I563">
        <v>0</v>
      </c>
      <c r="J563">
        <v>0</v>
      </c>
      <c r="K563">
        <v>1.2200000289999999</v>
      </c>
      <c r="L563">
        <v>0</v>
      </c>
      <c r="M563">
        <v>0</v>
      </c>
      <c r="N563">
        <v>0</v>
      </c>
      <c r="O563">
        <v>96</v>
      </c>
      <c r="P563">
        <v>902</v>
      </c>
      <c r="Q563">
        <v>1494</v>
      </c>
    </row>
    <row r="564" spans="1:17" x14ac:dyDescent="0.3">
      <c r="A564">
        <v>5553957443</v>
      </c>
      <c r="B564" s="1">
        <v>42587</v>
      </c>
      <c r="C564" s="1">
        <v>42587</v>
      </c>
      <c r="D564" t="s">
        <v>58</v>
      </c>
      <c r="E564">
        <v>6083</v>
      </c>
      <c r="F564">
        <v>4</v>
      </c>
      <c r="G564">
        <v>4</v>
      </c>
      <c r="H564">
        <v>0</v>
      </c>
      <c r="I564">
        <v>0.219999999</v>
      </c>
      <c r="J564">
        <v>0.469999999</v>
      </c>
      <c r="K564">
        <v>3.2999999519999998</v>
      </c>
      <c r="L564">
        <v>0</v>
      </c>
      <c r="M564">
        <v>3</v>
      </c>
      <c r="N564">
        <v>8</v>
      </c>
      <c r="O564">
        <v>210</v>
      </c>
      <c r="P564">
        <v>505</v>
      </c>
      <c r="Q564">
        <v>1762</v>
      </c>
    </row>
    <row r="565" spans="1:17" x14ac:dyDescent="0.3">
      <c r="A565">
        <v>5553957443</v>
      </c>
      <c r="B565" s="1">
        <v>42618</v>
      </c>
      <c r="C565" s="1">
        <v>42618</v>
      </c>
      <c r="D565" t="s">
        <v>61</v>
      </c>
      <c r="E565">
        <v>11611</v>
      </c>
      <c r="F565">
        <v>7.579999924</v>
      </c>
      <c r="G565">
        <v>7.579999924</v>
      </c>
      <c r="H565">
        <v>0</v>
      </c>
      <c r="I565">
        <v>2.130000114</v>
      </c>
      <c r="J565">
        <v>0.88999998599999997</v>
      </c>
      <c r="K565">
        <v>4.5599999430000002</v>
      </c>
      <c r="L565">
        <v>0</v>
      </c>
      <c r="M565">
        <v>59</v>
      </c>
      <c r="N565">
        <v>22</v>
      </c>
      <c r="O565">
        <v>251</v>
      </c>
      <c r="P565">
        <v>667</v>
      </c>
      <c r="Q565">
        <v>2272</v>
      </c>
    </row>
    <row r="566" spans="1:17" x14ac:dyDescent="0.3">
      <c r="A566">
        <v>5553957443</v>
      </c>
      <c r="B566" s="1">
        <v>42648</v>
      </c>
      <c r="C566" s="1">
        <v>42648</v>
      </c>
      <c r="D566" t="s">
        <v>62</v>
      </c>
      <c r="E566">
        <v>16358</v>
      </c>
      <c r="F566">
        <v>10.710000040000001</v>
      </c>
      <c r="G566">
        <v>10.710000040000001</v>
      </c>
      <c r="H566">
        <v>0</v>
      </c>
      <c r="I566">
        <v>3.869999886</v>
      </c>
      <c r="J566">
        <v>1.6100000139999999</v>
      </c>
      <c r="K566">
        <v>5.1999998090000004</v>
      </c>
      <c r="L566">
        <v>0</v>
      </c>
      <c r="M566">
        <v>61</v>
      </c>
      <c r="N566">
        <v>40</v>
      </c>
      <c r="O566">
        <v>265</v>
      </c>
      <c r="P566">
        <v>707</v>
      </c>
      <c r="Q566">
        <v>2335</v>
      </c>
    </row>
    <row r="567" spans="1:17" x14ac:dyDescent="0.3">
      <c r="A567">
        <v>5553957443</v>
      </c>
      <c r="B567" s="1">
        <v>42679</v>
      </c>
      <c r="C567" s="1">
        <v>42679</v>
      </c>
      <c r="D567" t="s">
        <v>59</v>
      </c>
      <c r="E567">
        <v>4926</v>
      </c>
      <c r="F567">
        <v>3.2200000289999999</v>
      </c>
      <c r="G567">
        <v>3.2200000289999999</v>
      </c>
      <c r="H567">
        <v>0</v>
      </c>
      <c r="I567">
        <v>0</v>
      </c>
      <c r="J567">
        <v>0</v>
      </c>
      <c r="K567">
        <v>3.2200000289999999</v>
      </c>
      <c r="L567">
        <v>0</v>
      </c>
      <c r="M567">
        <v>0</v>
      </c>
      <c r="N567">
        <v>0</v>
      </c>
      <c r="O567">
        <v>195</v>
      </c>
      <c r="P567">
        <v>628</v>
      </c>
      <c r="Q567">
        <v>1693</v>
      </c>
    </row>
    <row r="568" spans="1:17" x14ac:dyDescent="0.3">
      <c r="A568">
        <v>5553957443</v>
      </c>
      <c r="B568" s="1">
        <v>42709</v>
      </c>
      <c r="C568" s="1">
        <v>42709</v>
      </c>
      <c r="D568" t="s">
        <v>61</v>
      </c>
      <c r="E568">
        <v>3121</v>
      </c>
      <c r="F568">
        <v>2.039999962</v>
      </c>
      <c r="G568">
        <v>2.039999962</v>
      </c>
      <c r="H568">
        <v>0</v>
      </c>
      <c r="I568">
        <v>0.579999983</v>
      </c>
      <c r="J568">
        <v>0.40000000600000002</v>
      </c>
      <c r="K568">
        <v>1.059999943</v>
      </c>
      <c r="L568">
        <v>0</v>
      </c>
      <c r="M568">
        <v>8</v>
      </c>
      <c r="N568">
        <v>6</v>
      </c>
      <c r="O568">
        <v>48</v>
      </c>
      <c r="P568">
        <v>222</v>
      </c>
      <c r="Q568">
        <v>741</v>
      </c>
    </row>
    <row r="569" spans="1:17" x14ac:dyDescent="0.3">
      <c r="A569">
        <v>5577150313</v>
      </c>
      <c r="B569" s="1">
        <v>42708</v>
      </c>
      <c r="C569" s="1">
        <v>42708</v>
      </c>
      <c r="D569" t="s">
        <v>16</v>
      </c>
      <c r="E569">
        <v>8135</v>
      </c>
      <c r="F569">
        <v>6.079999924</v>
      </c>
      <c r="G569">
        <v>6.079999924</v>
      </c>
      <c r="H569">
        <v>0</v>
      </c>
      <c r="I569">
        <v>3.5999999049999998</v>
      </c>
      <c r="J569">
        <v>0.37999999499999998</v>
      </c>
      <c r="K569">
        <v>2.0999999049999998</v>
      </c>
      <c r="L569">
        <v>0</v>
      </c>
      <c r="M569">
        <v>86</v>
      </c>
      <c r="N569">
        <v>16</v>
      </c>
      <c r="O569">
        <v>140</v>
      </c>
      <c r="P569">
        <v>728</v>
      </c>
      <c r="Q569">
        <v>3405</v>
      </c>
    </row>
    <row r="570" spans="1:17" x14ac:dyDescent="0.3">
      <c r="A570">
        <v>5577150313</v>
      </c>
      <c r="B570" t="s">
        <v>17</v>
      </c>
      <c r="C570" t="s">
        <v>18</v>
      </c>
      <c r="D570" t="s">
        <v>18</v>
      </c>
      <c r="E570">
        <v>5077</v>
      </c>
      <c r="F570">
        <v>3.789999962</v>
      </c>
      <c r="G570">
        <v>3.789999962</v>
      </c>
      <c r="H570">
        <v>0</v>
      </c>
      <c r="I570">
        <v>0.31999999299999998</v>
      </c>
      <c r="J570">
        <v>0.219999999</v>
      </c>
      <c r="K570">
        <v>3.25</v>
      </c>
      <c r="L570">
        <v>0</v>
      </c>
      <c r="M570">
        <v>15</v>
      </c>
      <c r="N570">
        <v>11</v>
      </c>
      <c r="O570">
        <v>144</v>
      </c>
      <c r="P570">
        <v>776</v>
      </c>
      <c r="Q570">
        <v>2551</v>
      </c>
    </row>
    <row r="571" spans="1:17" x14ac:dyDescent="0.3">
      <c r="A571">
        <v>5577150313</v>
      </c>
      <c r="B571" t="s">
        <v>19</v>
      </c>
      <c r="C571" t="s">
        <v>20</v>
      </c>
      <c r="D571" t="s">
        <v>20</v>
      </c>
      <c r="E571">
        <v>8596</v>
      </c>
      <c r="F571">
        <v>6.420000076</v>
      </c>
      <c r="G571">
        <v>6.420000076</v>
      </c>
      <c r="H571">
        <v>0</v>
      </c>
      <c r="I571">
        <v>3.329999924</v>
      </c>
      <c r="J571">
        <v>0.310000002</v>
      </c>
      <c r="K571">
        <v>2.7799999710000001</v>
      </c>
      <c r="L571">
        <v>0</v>
      </c>
      <c r="M571">
        <v>118</v>
      </c>
      <c r="N571">
        <v>30</v>
      </c>
      <c r="O571">
        <v>176</v>
      </c>
      <c r="P571">
        <v>662</v>
      </c>
      <c r="Q571">
        <v>4022</v>
      </c>
    </row>
    <row r="572" spans="1:17" x14ac:dyDescent="0.3">
      <c r="A572">
        <v>5577150313</v>
      </c>
      <c r="B572" t="s">
        <v>21</v>
      </c>
      <c r="C572" t="s">
        <v>22</v>
      </c>
      <c r="D572" t="s">
        <v>22</v>
      </c>
      <c r="E572">
        <v>12087</v>
      </c>
      <c r="F572">
        <v>9.0799999239999991</v>
      </c>
      <c r="G572">
        <v>9.0799999239999991</v>
      </c>
      <c r="H572">
        <v>0</v>
      </c>
      <c r="I572">
        <v>3.920000076</v>
      </c>
      <c r="J572">
        <v>1.6000000240000001</v>
      </c>
      <c r="K572">
        <v>3.5599999430000002</v>
      </c>
      <c r="L572">
        <v>0</v>
      </c>
      <c r="M572">
        <v>115</v>
      </c>
      <c r="N572">
        <v>54</v>
      </c>
      <c r="O572">
        <v>199</v>
      </c>
      <c r="P572">
        <v>695</v>
      </c>
      <c r="Q572">
        <v>4005</v>
      </c>
    </row>
    <row r="573" spans="1:17" x14ac:dyDescent="0.3">
      <c r="A573">
        <v>5577150313</v>
      </c>
      <c r="B573" t="s">
        <v>24</v>
      </c>
      <c r="C573" t="s">
        <v>25</v>
      </c>
      <c r="D573" t="s">
        <v>25</v>
      </c>
      <c r="E573">
        <v>14269</v>
      </c>
      <c r="F573">
        <v>10.65999985</v>
      </c>
      <c r="G573">
        <v>10.65999985</v>
      </c>
      <c r="H573">
        <v>0</v>
      </c>
      <c r="I573">
        <v>6.6399998660000001</v>
      </c>
      <c r="J573">
        <v>1.2799999710000001</v>
      </c>
      <c r="K573">
        <v>2.7300000190000002</v>
      </c>
      <c r="L573">
        <v>0</v>
      </c>
      <c r="M573">
        <v>184</v>
      </c>
      <c r="N573">
        <v>56</v>
      </c>
      <c r="O573">
        <v>158</v>
      </c>
      <c r="P573">
        <v>472</v>
      </c>
      <c r="Q573">
        <v>4274</v>
      </c>
    </row>
    <row r="574" spans="1:17" x14ac:dyDescent="0.3">
      <c r="A574">
        <v>5577150313</v>
      </c>
      <c r="B574" t="s">
        <v>26</v>
      </c>
      <c r="C574" t="s">
        <v>27</v>
      </c>
      <c r="D574" t="s">
        <v>27</v>
      </c>
      <c r="E574">
        <v>12231</v>
      </c>
      <c r="F574">
        <v>9.1400003430000005</v>
      </c>
      <c r="G574">
        <v>9.1400003430000005</v>
      </c>
      <c r="H574">
        <v>0</v>
      </c>
      <c r="I574">
        <v>5.9800000190000002</v>
      </c>
      <c r="J574">
        <v>0.829999983</v>
      </c>
      <c r="K574">
        <v>2.3199999330000001</v>
      </c>
      <c r="L574">
        <v>0</v>
      </c>
      <c r="M574">
        <v>200</v>
      </c>
      <c r="N574">
        <v>37</v>
      </c>
      <c r="O574">
        <v>159</v>
      </c>
      <c r="P574">
        <v>525</v>
      </c>
      <c r="Q574">
        <v>4552</v>
      </c>
    </row>
    <row r="575" spans="1:17" x14ac:dyDescent="0.3">
      <c r="A575">
        <v>5577150313</v>
      </c>
      <c r="B575" t="s">
        <v>29</v>
      </c>
      <c r="C575" t="s">
        <v>30</v>
      </c>
      <c r="D575" t="s">
        <v>30</v>
      </c>
      <c r="E575">
        <v>9893</v>
      </c>
      <c r="F575">
        <v>7.3899998660000001</v>
      </c>
      <c r="G575">
        <v>7.3899998660000001</v>
      </c>
      <c r="H575">
        <v>0</v>
      </c>
      <c r="I575">
        <v>4.8600001339999999</v>
      </c>
      <c r="J575">
        <v>0.72000002900000004</v>
      </c>
      <c r="K575">
        <v>1.8200000519999999</v>
      </c>
      <c r="L575">
        <v>0</v>
      </c>
      <c r="M575">
        <v>114</v>
      </c>
      <c r="N575">
        <v>32</v>
      </c>
      <c r="O575">
        <v>130</v>
      </c>
      <c r="P575">
        <v>623</v>
      </c>
      <c r="Q575">
        <v>3625</v>
      </c>
    </row>
    <row r="576" spans="1:17" x14ac:dyDescent="0.3">
      <c r="A576">
        <v>5577150313</v>
      </c>
      <c r="B576" t="s">
        <v>33</v>
      </c>
      <c r="C576" t="s">
        <v>34</v>
      </c>
      <c r="D576" t="s">
        <v>34</v>
      </c>
      <c r="E576">
        <v>12574</v>
      </c>
      <c r="F576">
        <v>9.4200000760000009</v>
      </c>
      <c r="G576">
        <v>9.4200000760000009</v>
      </c>
      <c r="H576">
        <v>0</v>
      </c>
      <c r="I576">
        <v>7.0199999809999998</v>
      </c>
      <c r="J576">
        <v>0.63999998599999997</v>
      </c>
      <c r="K576">
        <v>1.7599999900000001</v>
      </c>
      <c r="L576">
        <v>0</v>
      </c>
      <c r="M576">
        <v>108</v>
      </c>
      <c r="N576">
        <v>23</v>
      </c>
      <c r="O576">
        <v>111</v>
      </c>
      <c r="P576">
        <v>733</v>
      </c>
      <c r="Q576">
        <v>3501</v>
      </c>
    </row>
    <row r="577" spans="1:17" x14ac:dyDescent="0.3">
      <c r="A577">
        <v>5577150313</v>
      </c>
      <c r="B577" t="s">
        <v>35</v>
      </c>
      <c r="C577" t="s">
        <v>36</v>
      </c>
      <c r="D577" t="s">
        <v>36</v>
      </c>
      <c r="E577">
        <v>8330</v>
      </c>
      <c r="F577">
        <v>6.2199997900000001</v>
      </c>
      <c r="G577">
        <v>6.2199997900000001</v>
      </c>
      <c r="H577">
        <v>0</v>
      </c>
      <c r="I577">
        <v>4.1199998860000004</v>
      </c>
      <c r="J577">
        <v>0.34000000400000002</v>
      </c>
      <c r="K577">
        <v>1.7599999900000001</v>
      </c>
      <c r="L577">
        <v>0</v>
      </c>
      <c r="M577">
        <v>87</v>
      </c>
      <c r="N577">
        <v>16</v>
      </c>
      <c r="O577">
        <v>113</v>
      </c>
      <c r="P577">
        <v>773</v>
      </c>
      <c r="Q577">
        <v>3192</v>
      </c>
    </row>
    <row r="578" spans="1:17" x14ac:dyDescent="0.3">
      <c r="A578">
        <v>5577150313</v>
      </c>
      <c r="B578" t="s">
        <v>37</v>
      </c>
      <c r="C578" t="s">
        <v>38</v>
      </c>
      <c r="D578" t="s">
        <v>38</v>
      </c>
      <c r="E578">
        <v>10830</v>
      </c>
      <c r="F578">
        <v>8.0900001530000001</v>
      </c>
      <c r="G578">
        <v>8.0900001530000001</v>
      </c>
      <c r="H578">
        <v>0</v>
      </c>
      <c r="I578">
        <v>3.6500000950000002</v>
      </c>
      <c r="J578">
        <v>1.6599999670000001</v>
      </c>
      <c r="K578">
        <v>2.7799999710000001</v>
      </c>
      <c r="L578">
        <v>0</v>
      </c>
      <c r="M578">
        <v>110</v>
      </c>
      <c r="N578">
        <v>74</v>
      </c>
      <c r="O578">
        <v>175</v>
      </c>
      <c r="P578">
        <v>670</v>
      </c>
      <c r="Q578">
        <v>4018</v>
      </c>
    </row>
    <row r="579" spans="1:17" x14ac:dyDescent="0.3">
      <c r="A579">
        <v>5577150313</v>
      </c>
      <c r="B579" t="s">
        <v>39</v>
      </c>
      <c r="C579" t="s">
        <v>40</v>
      </c>
      <c r="D579" t="s">
        <v>40</v>
      </c>
      <c r="E579">
        <v>9172</v>
      </c>
      <c r="F579">
        <v>6.8499999049999998</v>
      </c>
      <c r="G579">
        <v>6.8499999049999998</v>
      </c>
      <c r="H579">
        <v>0</v>
      </c>
      <c r="I579">
        <v>2.420000076</v>
      </c>
      <c r="J579">
        <v>0.790000021</v>
      </c>
      <c r="K579">
        <v>3.2999999519999998</v>
      </c>
      <c r="L579">
        <v>0</v>
      </c>
      <c r="M579">
        <v>62</v>
      </c>
      <c r="N579">
        <v>30</v>
      </c>
      <c r="O579">
        <v>200</v>
      </c>
      <c r="P579">
        <v>823</v>
      </c>
      <c r="Q579">
        <v>3329</v>
      </c>
    </row>
    <row r="580" spans="1:17" x14ac:dyDescent="0.3">
      <c r="A580">
        <v>5577150313</v>
      </c>
      <c r="B580" t="s">
        <v>41</v>
      </c>
      <c r="C580" t="s">
        <v>42</v>
      </c>
      <c r="D580" t="s">
        <v>42</v>
      </c>
      <c r="E580">
        <v>7638</v>
      </c>
      <c r="F580">
        <v>5.7100000380000004</v>
      </c>
      <c r="G580">
        <v>5.7100000380000004</v>
      </c>
      <c r="H580">
        <v>0</v>
      </c>
      <c r="I580">
        <v>1.210000038</v>
      </c>
      <c r="J580">
        <v>0.36000001399999998</v>
      </c>
      <c r="K580">
        <v>4.1399998660000001</v>
      </c>
      <c r="L580">
        <v>0</v>
      </c>
      <c r="M580">
        <v>24</v>
      </c>
      <c r="N580">
        <v>24</v>
      </c>
      <c r="O580">
        <v>223</v>
      </c>
      <c r="P580">
        <v>627</v>
      </c>
      <c r="Q580">
        <v>3152</v>
      </c>
    </row>
    <row r="581" spans="1:17" x14ac:dyDescent="0.3">
      <c r="A581">
        <v>5577150313</v>
      </c>
      <c r="B581" t="s">
        <v>43</v>
      </c>
      <c r="C581" t="s">
        <v>44</v>
      </c>
      <c r="D581" t="s">
        <v>44</v>
      </c>
      <c r="E581">
        <v>15764</v>
      </c>
      <c r="F581">
        <v>11.77999973</v>
      </c>
      <c r="G581">
        <v>11.77999973</v>
      </c>
      <c r="H581">
        <v>0</v>
      </c>
      <c r="I581">
        <v>7.6500000950000002</v>
      </c>
      <c r="J581">
        <v>2.1500000950000002</v>
      </c>
      <c r="K581">
        <v>1.980000019</v>
      </c>
      <c r="L581">
        <v>0</v>
      </c>
      <c r="M581">
        <v>210</v>
      </c>
      <c r="N581">
        <v>65</v>
      </c>
      <c r="O581">
        <v>141</v>
      </c>
      <c r="P581">
        <v>425</v>
      </c>
      <c r="Q581">
        <v>4392</v>
      </c>
    </row>
    <row r="582" spans="1:17" x14ac:dyDescent="0.3">
      <c r="A582">
        <v>5577150313</v>
      </c>
      <c r="B582" t="s">
        <v>45</v>
      </c>
      <c r="C582" t="s">
        <v>46</v>
      </c>
      <c r="D582" t="s">
        <v>46</v>
      </c>
      <c r="E582">
        <v>6393</v>
      </c>
      <c r="F582">
        <v>4.7800002099999999</v>
      </c>
      <c r="G582">
        <v>4.7800002099999999</v>
      </c>
      <c r="H582">
        <v>0</v>
      </c>
      <c r="I582">
        <v>1.3500000240000001</v>
      </c>
      <c r="J582">
        <v>0.670000017</v>
      </c>
      <c r="K582">
        <v>2.7599999899999998</v>
      </c>
      <c r="L582">
        <v>0</v>
      </c>
      <c r="M582">
        <v>61</v>
      </c>
      <c r="N582">
        <v>38</v>
      </c>
      <c r="O582">
        <v>214</v>
      </c>
      <c r="P582">
        <v>743</v>
      </c>
      <c r="Q582">
        <v>3374</v>
      </c>
    </row>
    <row r="583" spans="1:17" x14ac:dyDescent="0.3">
      <c r="A583">
        <v>5577150313</v>
      </c>
      <c r="B583" t="s">
        <v>47</v>
      </c>
      <c r="C583" t="s">
        <v>48</v>
      </c>
      <c r="D583" t="s">
        <v>48</v>
      </c>
      <c r="E583">
        <v>5325</v>
      </c>
      <c r="F583">
        <v>3.9800000190000002</v>
      </c>
      <c r="G583">
        <v>3.9800000190000002</v>
      </c>
      <c r="H583">
        <v>0</v>
      </c>
      <c r="I583">
        <v>0.85000002399999997</v>
      </c>
      <c r="J583">
        <v>0.64999997600000003</v>
      </c>
      <c r="K583">
        <v>2.4700000289999999</v>
      </c>
      <c r="L583">
        <v>0</v>
      </c>
      <c r="M583">
        <v>38</v>
      </c>
      <c r="N583">
        <v>32</v>
      </c>
      <c r="O583">
        <v>181</v>
      </c>
      <c r="P583">
        <v>759</v>
      </c>
      <c r="Q583">
        <v>3088</v>
      </c>
    </row>
    <row r="584" spans="1:17" x14ac:dyDescent="0.3">
      <c r="A584">
        <v>5577150313</v>
      </c>
      <c r="B584" t="s">
        <v>49</v>
      </c>
      <c r="C584" t="s">
        <v>50</v>
      </c>
      <c r="D584" t="s">
        <v>50</v>
      </c>
      <c r="E584">
        <v>6805</v>
      </c>
      <c r="F584">
        <v>5.1399998660000001</v>
      </c>
      <c r="G584">
        <v>5.1399998660000001</v>
      </c>
      <c r="H584">
        <v>0</v>
      </c>
      <c r="I584">
        <v>1.809999943</v>
      </c>
      <c r="J584">
        <v>0.40000000600000002</v>
      </c>
      <c r="K584">
        <v>2.9300000669999999</v>
      </c>
      <c r="L584">
        <v>0</v>
      </c>
      <c r="M584">
        <v>63</v>
      </c>
      <c r="N584">
        <v>16</v>
      </c>
      <c r="O584">
        <v>190</v>
      </c>
      <c r="P584">
        <v>773</v>
      </c>
      <c r="Q584">
        <v>3294</v>
      </c>
    </row>
    <row r="585" spans="1:17" x14ac:dyDescent="0.3">
      <c r="A585">
        <v>5577150313</v>
      </c>
      <c r="B585" t="s">
        <v>51</v>
      </c>
      <c r="C585" t="s">
        <v>52</v>
      </c>
      <c r="D585" t="s">
        <v>52</v>
      </c>
      <c r="E585">
        <v>9841</v>
      </c>
      <c r="F585">
        <v>7.4299998279999997</v>
      </c>
      <c r="G585">
        <v>7.4299998279999997</v>
      </c>
      <c r="H585">
        <v>0</v>
      </c>
      <c r="I585">
        <v>3.25</v>
      </c>
      <c r="J585">
        <v>1.1699999569999999</v>
      </c>
      <c r="K585">
        <v>3.0099999899999998</v>
      </c>
      <c r="L585">
        <v>0</v>
      </c>
      <c r="M585">
        <v>99</v>
      </c>
      <c r="N585">
        <v>51</v>
      </c>
      <c r="O585">
        <v>141</v>
      </c>
      <c r="P585">
        <v>692</v>
      </c>
      <c r="Q585">
        <v>3580</v>
      </c>
    </row>
    <row r="586" spans="1:17" x14ac:dyDescent="0.3">
      <c r="A586">
        <v>5577150313</v>
      </c>
      <c r="B586" t="s">
        <v>53</v>
      </c>
      <c r="C586" t="s">
        <v>54</v>
      </c>
      <c r="D586" t="s">
        <v>54</v>
      </c>
      <c r="E586">
        <v>7924</v>
      </c>
      <c r="F586">
        <v>5.920000076</v>
      </c>
      <c r="G586">
        <v>5.920000076</v>
      </c>
      <c r="H586">
        <v>0</v>
      </c>
      <c r="I586">
        <v>2.8399999139999998</v>
      </c>
      <c r="J586">
        <v>0.61000001400000003</v>
      </c>
      <c r="K586">
        <v>2.4700000289999999</v>
      </c>
      <c r="L586">
        <v>0</v>
      </c>
      <c r="M586">
        <v>97</v>
      </c>
      <c r="N586">
        <v>36</v>
      </c>
      <c r="O586">
        <v>165</v>
      </c>
      <c r="P586">
        <v>739</v>
      </c>
      <c r="Q586">
        <v>3544</v>
      </c>
    </row>
    <row r="587" spans="1:17" x14ac:dyDescent="0.3">
      <c r="A587">
        <v>5577150313</v>
      </c>
      <c r="B587" t="s">
        <v>55</v>
      </c>
      <c r="C587" t="s">
        <v>56</v>
      </c>
      <c r="D587" t="s">
        <v>56</v>
      </c>
      <c r="E587">
        <v>12363</v>
      </c>
      <c r="F587">
        <v>9.2399997710000008</v>
      </c>
      <c r="G587">
        <v>9.2399997710000008</v>
      </c>
      <c r="H587">
        <v>0</v>
      </c>
      <c r="I587">
        <v>5.829999924</v>
      </c>
      <c r="J587">
        <v>0.790000021</v>
      </c>
      <c r="K587">
        <v>2.6099998950000001</v>
      </c>
      <c r="L587">
        <v>0</v>
      </c>
      <c r="M587">
        <v>207</v>
      </c>
      <c r="N587">
        <v>45</v>
      </c>
      <c r="O587">
        <v>163</v>
      </c>
      <c r="P587">
        <v>621</v>
      </c>
      <c r="Q587">
        <v>4501</v>
      </c>
    </row>
    <row r="588" spans="1:17" x14ac:dyDescent="0.3">
      <c r="A588">
        <v>5577150313</v>
      </c>
      <c r="B588" s="1">
        <v>42374</v>
      </c>
      <c r="C588" s="1">
        <v>42374</v>
      </c>
      <c r="D588" t="s">
        <v>57</v>
      </c>
      <c r="E588">
        <v>13368</v>
      </c>
      <c r="F588">
        <v>9.9899997710000008</v>
      </c>
      <c r="G588">
        <v>9.9899997710000008</v>
      </c>
      <c r="H588">
        <v>0</v>
      </c>
      <c r="I588">
        <v>5.3099999430000002</v>
      </c>
      <c r="J588">
        <v>1.440000057</v>
      </c>
      <c r="K588">
        <v>3.2400000100000002</v>
      </c>
      <c r="L588">
        <v>0</v>
      </c>
      <c r="M588">
        <v>194</v>
      </c>
      <c r="N588">
        <v>72</v>
      </c>
      <c r="O588">
        <v>178</v>
      </c>
      <c r="P588">
        <v>499</v>
      </c>
      <c r="Q588">
        <v>4546</v>
      </c>
    </row>
    <row r="589" spans="1:17" x14ac:dyDescent="0.3">
      <c r="A589">
        <v>5577150313</v>
      </c>
      <c r="B589" s="1">
        <v>42405</v>
      </c>
      <c r="C589" s="1">
        <v>42405</v>
      </c>
      <c r="D589" t="s">
        <v>58</v>
      </c>
      <c r="E589">
        <v>7439</v>
      </c>
      <c r="F589">
        <v>5.5599999430000002</v>
      </c>
      <c r="G589">
        <v>5.5599999430000002</v>
      </c>
      <c r="H589">
        <v>0</v>
      </c>
      <c r="I589">
        <v>1.1200000050000001</v>
      </c>
      <c r="J589">
        <v>0.34999999399999998</v>
      </c>
      <c r="K589">
        <v>4.0700001720000003</v>
      </c>
      <c r="L589">
        <v>0</v>
      </c>
      <c r="M589">
        <v>37</v>
      </c>
      <c r="N589">
        <v>20</v>
      </c>
      <c r="O589">
        <v>235</v>
      </c>
      <c r="P589">
        <v>732</v>
      </c>
      <c r="Q589">
        <v>3014</v>
      </c>
    </row>
    <row r="590" spans="1:17" x14ac:dyDescent="0.3">
      <c r="A590">
        <v>5577150313</v>
      </c>
      <c r="B590" s="1">
        <v>42434</v>
      </c>
      <c r="C590" s="1">
        <v>42434</v>
      </c>
      <c r="D590" t="s">
        <v>59</v>
      </c>
      <c r="E590">
        <v>11045</v>
      </c>
      <c r="F590">
        <v>8.25</v>
      </c>
      <c r="G590">
        <v>8.25</v>
      </c>
      <c r="H590">
        <v>0</v>
      </c>
      <c r="I590">
        <v>4.5199999809999998</v>
      </c>
      <c r="J590">
        <v>0.15000000599999999</v>
      </c>
      <c r="K590">
        <v>3.5699999330000001</v>
      </c>
      <c r="L590">
        <v>0</v>
      </c>
      <c r="M590">
        <v>97</v>
      </c>
      <c r="N590">
        <v>8</v>
      </c>
      <c r="O590">
        <v>212</v>
      </c>
      <c r="P590">
        <v>580</v>
      </c>
      <c r="Q590">
        <v>3795</v>
      </c>
    </row>
    <row r="591" spans="1:17" x14ac:dyDescent="0.3">
      <c r="A591">
        <v>5577150313</v>
      </c>
      <c r="B591" s="1">
        <v>42465</v>
      </c>
      <c r="C591" s="1">
        <v>42465</v>
      </c>
      <c r="D591" t="s">
        <v>57</v>
      </c>
      <c r="E591">
        <v>5206</v>
      </c>
      <c r="F591">
        <v>3.8900001049999999</v>
      </c>
      <c r="G591">
        <v>3.8900001049999999</v>
      </c>
      <c r="H591">
        <v>0</v>
      </c>
      <c r="I591">
        <v>1.559999943</v>
      </c>
      <c r="J591">
        <v>0.25</v>
      </c>
      <c r="K591">
        <v>2.079999924</v>
      </c>
      <c r="L591">
        <v>0</v>
      </c>
      <c r="M591">
        <v>25</v>
      </c>
      <c r="N591">
        <v>9</v>
      </c>
      <c r="O591">
        <v>141</v>
      </c>
      <c r="P591">
        <v>631</v>
      </c>
      <c r="Q591">
        <v>2755</v>
      </c>
    </row>
    <row r="592" spans="1:17" x14ac:dyDescent="0.3">
      <c r="A592">
        <v>5577150313</v>
      </c>
      <c r="B592" s="1">
        <v>42495</v>
      </c>
      <c r="C592" s="1">
        <v>42495</v>
      </c>
      <c r="D592" t="s">
        <v>60</v>
      </c>
      <c r="E592">
        <v>7550</v>
      </c>
      <c r="F592">
        <v>5.6399998660000001</v>
      </c>
      <c r="G592">
        <v>5.6399998660000001</v>
      </c>
      <c r="H592">
        <v>0</v>
      </c>
      <c r="I592">
        <v>2.5</v>
      </c>
      <c r="J592">
        <v>0.469999999</v>
      </c>
      <c r="K592">
        <v>2.670000076</v>
      </c>
      <c r="L592">
        <v>0</v>
      </c>
      <c r="M592">
        <v>45</v>
      </c>
      <c r="N592">
        <v>21</v>
      </c>
      <c r="O592">
        <v>143</v>
      </c>
      <c r="P592">
        <v>1153</v>
      </c>
      <c r="Q592">
        <v>3004</v>
      </c>
    </row>
    <row r="593" spans="1:17" x14ac:dyDescent="0.3">
      <c r="A593">
        <v>5577150313</v>
      </c>
      <c r="B593" s="1">
        <v>42526</v>
      </c>
      <c r="C593" s="1">
        <v>42526</v>
      </c>
      <c r="D593" t="s">
        <v>16</v>
      </c>
      <c r="E593">
        <v>4950</v>
      </c>
      <c r="F593">
        <v>3.7000000480000002</v>
      </c>
      <c r="G593">
        <v>3.7000000480000002</v>
      </c>
      <c r="H593">
        <v>0</v>
      </c>
      <c r="I593">
        <v>1.9299999480000001</v>
      </c>
      <c r="J593">
        <v>0.31999999299999998</v>
      </c>
      <c r="K593">
        <v>1.4500000479999999</v>
      </c>
      <c r="L593">
        <v>0</v>
      </c>
      <c r="M593">
        <v>41</v>
      </c>
      <c r="N593">
        <v>16</v>
      </c>
      <c r="O593">
        <v>79</v>
      </c>
      <c r="P593">
        <v>1304</v>
      </c>
      <c r="Q593">
        <v>2643</v>
      </c>
    </row>
    <row r="594" spans="1:17" x14ac:dyDescent="0.3">
      <c r="A594">
        <v>5577150313</v>
      </c>
      <c r="B594" s="1">
        <v>42556</v>
      </c>
      <c r="C594" s="1">
        <v>42556</v>
      </c>
      <c r="D594" t="s">
        <v>57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1440</v>
      </c>
      <c r="Q594">
        <v>1819</v>
      </c>
    </row>
    <row r="595" spans="1:17" x14ac:dyDescent="0.3">
      <c r="A595">
        <v>5577150313</v>
      </c>
      <c r="B595" s="1">
        <v>42587</v>
      </c>
      <c r="C595" s="1">
        <v>42587</v>
      </c>
      <c r="D595" t="s">
        <v>58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1440</v>
      </c>
      <c r="Q595">
        <v>1819</v>
      </c>
    </row>
    <row r="596" spans="1:17" x14ac:dyDescent="0.3">
      <c r="A596">
        <v>5577150313</v>
      </c>
      <c r="B596" s="1">
        <v>42618</v>
      </c>
      <c r="C596" s="1">
        <v>42618</v>
      </c>
      <c r="D596" t="s">
        <v>61</v>
      </c>
      <c r="E596">
        <v>3421</v>
      </c>
      <c r="F596">
        <v>2.5599999430000002</v>
      </c>
      <c r="G596">
        <v>2.5599999430000002</v>
      </c>
      <c r="H596">
        <v>0</v>
      </c>
      <c r="I596">
        <v>1.4299999480000001</v>
      </c>
      <c r="J596">
        <v>0.14000000100000001</v>
      </c>
      <c r="K596">
        <v>0.99000001000000004</v>
      </c>
      <c r="L596">
        <v>0</v>
      </c>
      <c r="M596">
        <v>34</v>
      </c>
      <c r="N596">
        <v>11</v>
      </c>
      <c r="O596">
        <v>70</v>
      </c>
      <c r="P596">
        <v>1099</v>
      </c>
      <c r="Q596">
        <v>2489</v>
      </c>
    </row>
    <row r="597" spans="1:17" x14ac:dyDescent="0.3">
      <c r="A597">
        <v>5577150313</v>
      </c>
      <c r="B597" s="1">
        <v>42648</v>
      </c>
      <c r="C597" s="1">
        <v>42648</v>
      </c>
      <c r="D597" t="s">
        <v>62</v>
      </c>
      <c r="E597">
        <v>8869</v>
      </c>
      <c r="F597">
        <v>6.6500000950000002</v>
      </c>
      <c r="G597">
        <v>6.6500000950000002</v>
      </c>
      <c r="H597">
        <v>0</v>
      </c>
      <c r="I597">
        <v>2.5599999430000002</v>
      </c>
      <c r="J597">
        <v>0.75</v>
      </c>
      <c r="K597">
        <v>3.3499999049999998</v>
      </c>
      <c r="L597">
        <v>0</v>
      </c>
      <c r="M597">
        <v>104</v>
      </c>
      <c r="N597">
        <v>37</v>
      </c>
      <c r="O597">
        <v>194</v>
      </c>
      <c r="P597">
        <v>639</v>
      </c>
      <c r="Q597">
        <v>3841</v>
      </c>
    </row>
    <row r="598" spans="1:17" x14ac:dyDescent="0.3">
      <c r="A598">
        <v>5577150313</v>
      </c>
      <c r="B598" s="1">
        <v>42679</v>
      </c>
      <c r="C598" s="1">
        <v>42679</v>
      </c>
      <c r="D598" t="s">
        <v>59</v>
      </c>
      <c r="E598">
        <v>4038</v>
      </c>
      <c r="F598">
        <v>3.039999962</v>
      </c>
      <c r="G598">
        <v>3.039999962</v>
      </c>
      <c r="H598">
        <v>0</v>
      </c>
      <c r="I598">
        <v>1.8300000430000001</v>
      </c>
      <c r="J598">
        <v>0.30000001199999998</v>
      </c>
      <c r="K598">
        <v>0.88999998599999997</v>
      </c>
      <c r="L598">
        <v>0</v>
      </c>
      <c r="M598">
        <v>45</v>
      </c>
      <c r="N598">
        <v>15</v>
      </c>
      <c r="O598">
        <v>63</v>
      </c>
      <c r="P598">
        <v>257</v>
      </c>
      <c r="Q598">
        <v>1665</v>
      </c>
    </row>
    <row r="599" spans="1:17" x14ac:dyDescent="0.3">
      <c r="A599">
        <v>6117666160</v>
      </c>
      <c r="B599" s="1">
        <v>42708</v>
      </c>
      <c r="C599" s="1">
        <v>42708</v>
      </c>
      <c r="D599" t="s">
        <v>16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1440</v>
      </c>
      <c r="Q599">
        <v>1496</v>
      </c>
    </row>
    <row r="600" spans="1:17" x14ac:dyDescent="0.3">
      <c r="A600">
        <v>6117666160</v>
      </c>
      <c r="B600" t="s">
        <v>17</v>
      </c>
      <c r="C600" t="s">
        <v>18</v>
      </c>
      <c r="D600" t="s">
        <v>18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1440</v>
      </c>
      <c r="Q600">
        <v>1496</v>
      </c>
    </row>
    <row r="601" spans="1:17" x14ac:dyDescent="0.3">
      <c r="A601">
        <v>6117666160</v>
      </c>
      <c r="B601" t="s">
        <v>19</v>
      </c>
      <c r="C601" t="s">
        <v>20</v>
      </c>
      <c r="D601" t="s">
        <v>20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1440</v>
      </c>
      <c r="Q601">
        <v>1496</v>
      </c>
    </row>
    <row r="602" spans="1:17" x14ac:dyDescent="0.3">
      <c r="A602">
        <v>6117666160</v>
      </c>
      <c r="B602" t="s">
        <v>21</v>
      </c>
      <c r="C602" t="s">
        <v>22</v>
      </c>
      <c r="D602" t="s">
        <v>22</v>
      </c>
      <c r="E602">
        <v>14019</v>
      </c>
      <c r="F602">
        <v>10.59000015</v>
      </c>
      <c r="G602">
        <v>10.59000015</v>
      </c>
      <c r="H602">
        <v>0</v>
      </c>
      <c r="I602">
        <v>0</v>
      </c>
      <c r="J602">
        <v>0.280000001</v>
      </c>
      <c r="K602">
        <v>10.30000019</v>
      </c>
      <c r="L602">
        <v>0</v>
      </c>
      <c r="M602">
        <v>0</v>
      </c>
      <c r="N602">
        <v>6</v>
      </c>
      <c r="O602">
        <v>513</v>
      </c>
      <c r="P602">
        <v>921</v>
      </c>
      <c r="Q602">
        <v>2865</v>
      </c>
    </row>
    <row r="603" spans="1:17" x14ac:dyDescent="0.3">
      <c r="A603">
        <v>6117666160</v>
      </c>
      <c r="B603" t="s">
        <v>24</v>
      </c>
      <c r="C603" t="s">
        <v>25</v>
      </c>
      <c r="D603" t="s">
        <v>25</v>
      </c>
      <c r="E603">
        <v>14450</v>
      </c>
      <c r="F603">
        <v>10.90999985</v>
      </c>
      <c r="G603">
        <v>10.90999985</v>
      </c>
      <c r="H603">
        <v>0</v>
      </c>
      <c r="I603">
        <v>0.579999983</v>
      </c>
      <c r="J603">
        <v>0.85000002399999997</v>
      </c>
      <c r="K603">
        <v>9.4799995419999998</v>
      </c>
      <c r="L603">
        <v>0</v>
      </c>
      <c r="M603">
        <v>7</v>
      </c>
      <c r="N603">
        <v>15</v>
      </c>
      <c r="O603">
        <v>518</v>
      </c>
      <c r="P603">
        <v>502</v>
      </c>
      <c r="Q603">
        <v>2828</v>
      </c>
    </row>
    <row r="604" spans="1:17" x14ac:dyDescent="0.3">
      <c r="A604">
        <v>6117666160</v>
      </c>
      <c r="B604" t="s">
        <v>26</v>
      </c>
      <c r="C604" t="s">
        <v>27</v>
      </c>
      <c r="D604" t="s">
        <v>27</v>
      </c>
      <c r="E604">
        <v>7150</v>
      </c>
      <c r="F604">
        <v>5.4000000950000002</v>
      </c>
      <c r="G604">
        <v>5.4000000950000002</v>
      </c>
      <c r="H604">
        <v>0</v>
      </c>
      <c r="I604">
        <v>0</v>
      </c>
      <c r="J604">
        <v>0</v>
      </c>
      <c r="K604">
        <v>5.4000000950000002</v>
      </c>
      <c r="L604">
        <v>0</v>
      </c>
      <c r="M604">
        <v>0</v>
      </c>
      <c r="N604">
        <v>0</v>
      </c>
      <c r="O604">
        <v>312</v>
      </c>
      <c r="P604">
        <v>702</v>
      </c>
      <c r="Q604">
        <v>2225</v>
      </c>
    </row>
    <row r="605" spans="1:17" x14ac:dyDescent="0.3">
      <c r="A605">
        <v>6117666160</v>
      </c>
      <c r="B605" t="s">
        <v>29</v>
      </c>
      <c r="C605" t="s">
        <v>30</v>
      </c>
      <c r="D605" t="s">
        <v>30</v>
      </c>
      <c r="E605">
        <v>5153</v>
      </c>
      <c r="F605">
        <v>3.9100000860000002</v>
      </c>
      <c r="G605">
        <v>3.9100000860000002</v>
      </c>
      <c r="H605">
        <v>0</v>
      </c>
      <c r="I605">
        <v>0</v>
      </c>
      <c r="J605">
        <v>0</v>
      </c>
      <c r="K605">
        <v>3.8900001049999999</v>
      </c>
      <c r="L605">
        <v>0</v>
      </c>
      <c r="M605">
        <v>0</v>
      </c>
      <c r="N605">
        <v>0</v>
      </c>
      <c r="O605">
        <v>241</v>
      </c>
      <c r="P605">
        <v>759</v>
      </c>
      <c r="Q605">
        <v>2018</v>
      </c>
    </row>
    <row r="606" spans="1:17" x14ac:dyDescent="0.3">
      <c r="A606">
        <v>6117666160</v>
      </c>
      <c r="B606" t="s">
        <v>33</v>
      </c>
      <c r="C606" t="s">
        <v>34</v>
      </c>
      <c r="D606" t="s">
        <v>34</v>
      </c>
      <c r="E606">
        <v>11135</v>
      </c>
      <c r="F606">
        <v>8.4099998469999999</v>
      </c>
      <c r="G606">
        <v>8.4099998469999999</v>
      </c>
      <c r="H606">
        <v>0</v>
      </c>
      <c r="I606">
        <v>0</v>
      </c>
      <c r="J606">
        <v>0</v>
      </c>
      <c r="K606">
        <v>8.4099998469999999</v>
      </c>
      <c r="L606">
        <v>0</v>
      </c>
      <c r="M606">
        <v>0</v>
      </c>
      <c r="N606">
        <v>0</v>
      </c>
      <c r="O606">
        <v>480</v>
      </c>
      <c r="P606">
        <v>425</v>
      </c>
      <c r="Q606">
        <v>2606</v>
      </c>
    </row>
    <row r="607" spans="1:17" x14ac:dyDescent="0.3">
      <c r="A607">
        <v>6117666160</v>
      </c>
      <c r="B607" t="s">
        <v>35</v>
      </c>
      <c r="C607" t="s">
        <v>36</v>
      </c>
      <c r="D607" t="s">
        <v>36</v>
      </c>
      <c r="E607">
        <v>10449</v>
      </c>
      <c r="F607">
        <v>8.0200004580000002</v>
      </c>
      <c r="G607">
        <v>8.0200004580000002</v>
      </c>
      <c r="H607">
        <v>0</v>
      </c>
      <c r="I607">
        <v>2.0299999710000001</v>
      </c>
      <c r="J607">
        <v>0.47999998900000002</v>
      </c>
      <c r="K607">
        <v>5.5199999809999998</v>
      </c>
      <c r="L607">
        <v>0</v>
      </c>
      <c r="M607">
        <v>26</v>
      </c>
      <c r="N607">
        <v>10</v>
      </c>
      <c r="O607">
        <v>349</v>
      </c>
      <c r="P607">
        <v>587</v>
      </c>
      <c r="Q607">
        <v>2536</v>
      </c>
    </row>
    <row r="608" spans="1:17" x14ac:dyDescent="0.3">
      <c r="A608">
        <v>6117666160</v>
      </c>
      <c r="B608" t="s">
        <v>37</v>
      </c>
      <c r="C608" t="s">
        <v>38</v>
      </c>
      <c r="D608" t="s">
        <v>38</v>
      </c>
      <c r="E608">
        <v>19542</v>
      </c>
      <c r="F608">
        <v>15.010000229999999</v>
      </c>
      <c r="G608">
        <v>15.010000229999999</v>
      </c>
      <c r="H608">
        <v>0</v>
      </c>
      <c r="I608">
        <v>0.980000019</v>
      </c>
      <c r="J608">
        <v>0.40000000600000002</v>
      </c>
      <c r="K608">
        <v>5.6199998860000004</v>
      </c>
      <c r="L608">
        <v>0</v>
      </c>
      <c r="M608">
        <v>11</v>
      </c>
      <c r="N608">
        <v>19</v>
      </c>
      <c r="O608">
        <v>294</v>
      </c>
      <c r="P608">
        <v>579</v>
      </c>
      <c r="Q608">
        <v>4900</v>
      </c>
    </row>
    <row r="609" spans="1:17" x14ac:dyDescent="0.3">
      <c r="A609">
        <v>6117666160</v>
      </c>
      <c r="B609" t="s">
        <v>39</v>
      </c>
      <c r="C609" t="s">
        <v>40</v>
      </c>
      <c r="D609" t="s">
        <v>40</v>
      </c>
      <c r="E609">
        <v>8206</v>
      </c>
      <c r="F609">
        <v>6.1999998090000004</v>
      </c>
      <c r="G609">
        <v>6.1999998090000004</v>
      </c>
      <c r="H609">
        <v>0</v>
      </c>
      <c r="I609">
        <v>0</v>
      </c>
      <c r="J609">
        <v>0</v>
      </c>
      <c r="K609">
        <v>6.1999998090000004</v>
      </c>
      <c r="L609">
        <v>0</v>
      </c>
      <c r="M609">
        <v>0</v>
      </c>
      <c r="N609">
        <v>0</v>
      </c>
      <c r="O609">
        <v>402</v>
      </c>
      <c r="P609">
        <v>413</v>
      </c>
      <c r="Q609">
        <v>2409</v>
      </c>
    </row>
    <row r="610" spans="1:17" x14ac:dyDescent="0.3">
      <c r="A610">
        <v>6117666160</v>
      </c>
      <c r="B610" t="s">
        <v>41</v>
      </c>
      <c r="C610" t="s">
        <v>42</v>
      </c>
      <c r="D610" t="s">
        <v>42</v>
      </c>
      <c r="E610">
        <v>11495</v>
      </c>
      <c r="F610">
        <v>8.6800003050000001</v>
      </c>
      <c r="G610">
        <v>8.6800003050000001</v>
      </c>
      <c r="H610">
        <v>0</v>
      </c>
      <c r="I610">
        <v>0</v>
      </c>
      <c r="J610">
        <v>0</v>
      </c>
      <c r="K610">
        <v>8.6800003050000001</v>
      </c>
      <c r="L610">
        <v>0</v>
      </c>
      <c r="M610">
        <v>0</v>
      </c>
      <c r="N610">
        <v>0</v>
      </c>
      <c r="O610">
        <v>512</v>
      </c>
      <c r="P610">
        <v>468</v>
      </c>
      <c r="Q610">
        <v>2651</v>
      </c>
    </row>
    <row r="611" spans="1:17" x14ac:dyDescent="0.3">
      <c r="A611">
        <v>6117666160</v>
      </c>
      <c r="B611" t="s">
        <v>43</v>
      </c>
      <c r="C611" t="s">
        <v>44</v>
      </c>
      <c r="D611" t="s">
        <v>44</v>
      </c>
      <c r="E611">
        <v>7623</v>
      </c>
      <c r="F611">
        <v>5.7600002290000001</v>
      </c>
      <c r="G611">
        <v>5.7600002290000001</v>
      </c>
      <c r="H611">
        <v>0</v>
      </c>
      <c r="I611">
        <v>0</v>
      </c>
      <c r="J611">
        <v>0</v>
      </c>
      <c r="K611">
        <v>5.7600002290000001</v>
      </c>
      <c r="L611">
        <v>0</v>
      </c>
      <c r="M611">
        <v>0</v>
      </c>
      <c r="N611">
        <v>0</v>
      </c>
      <c r="O611">
        <v>362</v>
      </c>
      <c r="P611">
        <v>711</v>
      </c>
      <c r="Q611">
        <v>2305</v>
      </c>
    </row>
    <row r="612" spans="1:17" x14ac:dyDescent="0.3">
      <c r="A612">
        <v>6117666160</v>
      </c>
      <c r="B612" t="s">
        <v>45</v>
      </c>
      <c r="C612" t="s">
        <v>46</v>
      </c>
      <c r="D612" t="s">
        <v>46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1440</v>
      </c>
      <c r="Q612">
        <v>1497</v>
      </c>
    </row>
    <row r="613" spans="1:17" x14ac:dyDescent="0.3">
      <c r="A613">
        <v>6117666160</v>
      </c>
      <c r="B613" t="s">
        <v>47</v>
      </c>
      <c r="C613" t="s">
        <v>48</v>
      </c>
      <c r="D613" t="s">
        <v>48</v>
      </c>
      <c r="E613">
        <v>9543</v>
      </c>
      <c r="F613">
        <v>7.2100000380000004</v>
      </c>
      <c r="G613">
        <v>7.2100000380000004</v>
      </c>
      <c r="H613">
        <v>0</v>
      </c>
      <c r="I613">
        <v>0</v>
      </c>
      <c r="J613">
        <v>0.34000000400000002</v>
      </c>
      <c r="K613">
        <v>6.8699998860000004</v>
      </c>
      <c r="L613">
        <v>0</v>
      </c>
      <c r="M613">
        <v>0</v>
      </c>
      <c r="N613">
        <v>7</v>
      </c>
      <c r="O613">
        <v>352</v>
      </c>
      <c r="P613">
        <v>1077</v>
      </c>
      <c r="Q613">
        <v>2450</v>
      </c>
    </row>
    <row r="614" spans="1:17" x14ac:dyDescent="0.3">
      <c r="A614">
        <v>6117666160</v>
      </c>
      <c r="B614" t="s">
        <v>49</v>
      </c>
      <c r="C614" t="s">
        <v>50</v>
      </c>
      <c r="D614" t="s">
        <v>50</v>
      </c>
      <c r="E614">
        <v>9411</v>
      </c>
      <c r="F614">
        <v>7.1100001339999999</v>
      </c>
      <c r="G614">
        <v>7.1100001339999999</v>
      </c>
      <c r="H614">
        <v>0</v>
      </c>
      <c r="I614">
        <v>0</v>
      </c>
      <c r="J614">
        <v>0</v>
      </c>
      <c r="K614">
        <v>7.1100001339999999</v>
      </c>
      <c r="L614">
        <v>0</v>
      </c>
      <c r="M614">
        <v>0</v>
      </c>
      <c r="N614">
        <v>0</v>
      </c>
      <c r="O614">
        <v>458</v>
      </c>
      <c r="P614">
        <v>417</v>
      </c>
      <c r="Q614">
        <v>2576</v>
      </c>
    </row>
    <row r="615" spans="1:17" x14ac:dyDescent="0.3">
      <c r="A615">
        <v>6117666160</v>
      </c>
      <c r="B615" t="s">
        <v>51</v>
      </c>
      <c r="C615" t="s">
        <v>52</v>
      </c>
      <c r="D615" t="s">
        <v>52</v>
      </c>
      <c r="E615">
        <v>3403</v>
      </c>
      <c r="F615">
        <v>2.5999999049999998</v>
      </c>
      <c r="G615">
        <v>2.5999999049999998</v>
      </c>
      <c r="H615">
        <v>0</v>
      </c>
      <c r="I615">
        <v>0</v>
      </c>
      <c r="J615">
        <v>0</v>
      </c>
      <c r="K615">
        <v>2.5999999049999998</v>
      </c>
      <c r="L615">
        <v>0</v>
      </c>
      <c r="M615">
        <v>0</v>
      </c>
      <c r="N615">
        <v>0</v>
      </c>
      <c r="O615">
        <v>141</v>
      </c>
      <c r="P615">
        <v>758</v>
      </c>
      <c r="Q615">
        <v>1879</v>
      </c>
    </row>
    <row r="616" spans="1:17" x14ac:dyDescent="0.3">
      <c r="A616">
        <v>6117666160</v>
      </c>
      <c r="B616" t="s">
        <v>53</v>
      </c>
      <c r="C616" t="s">
        <v>54</v>
      </c>
      <c r="D616" t="s">
        <v>54</v>
      </c>
      <c r="E616">
        <v>9592</v>
      </c>
      <c r="F616">
        <v>7.2399997709999999</v>
      </c>
      <c r="G616">
        <v>7.2399997709999999</v>
      </c>
      <c r="H616">
        <v>0</v>
      </c>
      <c r="I616">
        <v>0</v>
      </c>
      <c r="J616">
        <v>0</v>
      </c>
      <c r="K616">
        <v>7.2399997709999999</v>
      </c>
      <c r="L616">
        <v>0</v>
      </c>
      <c r="M616">
        <v>0</v>
      </c>
      <c r="N616">
        <v>0</v>
      </c>
      <c r="O616">
        <v>461</v>
      </c>
      <c r="P616">
        <v>479</v>
      </c>
      <c r="Q616">
        <v>2560</v>
      </c>
    </row>
    <row r="617" spans="1:17" x14ac:dyDescent="0.3">
      <c r="A617">
        <v>6117666160</v>
      </c>
      <c r="B617" t="s">
        <v>55</v>
      </c>
      <c r="C617" t="s">
        <v>56</v>
      </c>
      <c r="D617" t="s">
        <v>56</v>
      </c>
      <c r="E617">
        <v>6987</v>
      </c>
      <c r="F617">
        <v>5.2800002099999999</v>
      </c>
      <c r="G617">
        <v>5.2800002099999999</v>
      </c>
      <c r="H617">
        <v>0</v>
      </c>
      <c r="I617">
        <v>0</v>
      </c>
      <c r="J617">
        <v>0</v>
      </c>
      <c r="K617">
        <v>5.2800002099999999</v>
      </c>
      <c r="L617">
        <v>0</v>
      </c>
      <c r="M617">
        <v>0</v>
      </c>
      <c r="N617">
        <v>0</v>
      </c>
      <c r="O617">
        <v>343</v>
      </c>
      <c r="P617">
        <v>1040</v>
      </c>
      <c r="Q617">
        <v>2275</v>
      </c>
    </row>
    <row r="618" spans="1:17" x14ac:dyDescent="0.3">
      <c r="A618">
        <v>6117666160</v>
      </c>
      <c r="B618" s="1">
        <v>42374</v>
      </c>
      <c r="C618" s="1">
        <v>42374</v>
      </c>
      <c r="D618" t="s">
        <v>57</v>
      </c>
      <c r="E618">
        <v>8915</v>
      </c>
      <c r="F618">
        <v>6.7300000190000002</v>
      </c>
      <c r="G618">
        <v>6.7300000190000002</v>
      </c>
      <c r="H618">
        <v>0</v>
      </c>
      <c r="I618">
        <v>0</v>
      </c>
      <c r="J618">
        <v>0</v>
      </c>
      <c r="K618">
        <v>6.7300000190000002</v>
      </c>
      <c r="L618">
        <v>0</v>
      </c>
      <c r="M618">
        <v>0</v>
      </c>
      <c r="N618">
        <v>0</v>
      </c>
      <c r="O618">
        <v>397</v>
      </c>
      <c r="P618">
        <v>525</v>
      </c>
      <c r="Q618">
        <v>2361</v>
      </c>
    </row>
    <row r="619" spans="1:17" x14ac:dyDescent="0.3">
      <c r="A619">
        <v>6117666160</v>
      </c>
      <c r="B619" s="1">
        <v>42405</v>
      </c>
      <c r="C619" s="1">
        <v>42405</v>
      </c>
      <c r="D619" t="s">
        <v>58</v>
      </c>
      <c r="E619">
        <v>4933</v>
      </c>
      <c r="F619">
        <v>3.7300000190000002</v>
      </c>
      <c r="G619">
        <v>3.7300000190000002</v>
      </c>
      <c r="H619">
        <v>0</v>
      </c>
      <c r="I619">
        <v>0</v>
      </c>
      <c r="J619">
        <v>0</v>
      </c>
      <c r="K619">
        <v>3.7300000190000002</v>
      </c>
      <c r="L619">
        <v>0</v>
      </c>
      <c r="M619">
        <v>0</v>
      </c>
      <c r="N619">
        <v>0</v>
      </c>
      <c r="O619">
        <v>236</v>
      </c>
      <c r="P619">
        <v>1204</v>
      </c>
      <c r="Q619">
        <v>2044</v>
      </c>
    </row>
    <row r="620" spans="1:17" x14ac:dyDescent="0.3">
      <c r="A620">
        <v>6117666160</v>
      </c>
      <c r="B620" s="1">
        <v>42434</v>
      </c>
      <c r="C620" s="1">
        <v>42434</v>
      </c>
      <c r="D620" t="s">
        <v>59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1440</v>
      </c>
      <c r="Q620">
        <v>1496</v>
      </c>
    </row>
    <row r="621" spans="1:17" x14ac:dyDescent="0.3">
      <c r="A621">
        <v>6117666160</v>
      </c>
      <c r="B621" s="1">
        <v>42465</v>
      </c>
      <c r="C621" s="1">
        <v>42465</v>
      </c>
      <c r="D621" t="s">
        <v>57</v>
      </c>
      <c r="E621">
        <v>2997</v>
      </c>
      <c r="F621">
        <v>2.2599999899999998</v>
      </c>
      <c r="G621">
        <v>2.2599999899999998</v>
      </c>
      <c r="H621">
        <v>0</v>
      </c>
      <c r="I621">
        <v>0</v>
      </c>
      <c r="J621">
        <v>0</v>
      </c>
      <c r="K621">
        <v>2.2599999899999998</v>
      </c>
      <c r="L621">
        <v>0</v>
      </c>
      <c r="M621">
        <v>0</v>
      </c>
      <c r="N621">
        <v>0</v>
      </c>
      <c r="O621">
        <v>156</v>
      </c>
      <c r="P621">
        <v>1279</v>
      </c>
      <c r="Q621">
        <v>1902</v>
      </c>
    </row>
    <row r="622" spans="1:17" x14ac:dyDescent="0.3">
      <c r="A622">
        <v>6117666160</v>
      </c>
      <c r="B622" s="1">
        <v>42495</v>
      </c>
      <c r="C622" s="1">
        <v>42495</v>
      </c>
      <c r="D622" t="s">
        <v>60</v>
      </c>
      <c r="E622">
        <v>9799</v>
      </c>
      <c r="F622">
        <v>7.4000000950000002</v>
      </c>
      <c r="G622">
        <v>7.4000000950000002</v>
      </c>
      <c r="H622">
        <v>0</v>
      </c>
      <c r="I622">
        <v>0</v>
      </c>
      <c r="J622">
        <v>0</v>
      </c>
      <c r="K622">
        <v>7.4000000950000002</v>
      </c>
      <c r="L622">
        <v>0</v>
      </c>
      <c r="M622">
        <v>0</v>
      </c>
      <c r="N622">
        <v>0</v>
      </c>
      <c r="O622">
        <v>487</v>
      </c>
      <c r="P622">
        <v>479</v>
      </c>
      <c r="Q622">
        <v>2636</v>
      </c>
    </row>
    <row r="623" spans="1:17" x14ac:dyDescent="0.3">
      <c r="A623">
        <v>6117666160</v>
      </c>
      <c r="B623" s="1">
        <v>42526</v>
      </c>
      <c r="C623" s="1">
        <v>42526</v>
      </c>
      <c r="D623" t="s">
        <v>16</v>
      </c>
      <c r="E623">
        <v>3365</v>
      </c>
      <c r="F623">
        <v>2.6800000669999999</v>
      </c>
      <c r="G623">
        <v>2.6800000669999999</v>
      </c>
      <c r="H623">
        <v>0</v>
      </c>
      <c r="I623">
        <v>0</v>
      </c>
      <c r="J623">
        <v>0</v>
      </c>
      <c r="K623">
        <v>2.6800000669999999</v>
      </c>
      <c r="L623">
        <v>0</v>
      </c>
      <c r="M623">
        <v>0</v>
      </c>
      <c r="N623">
        <v>0</v>
      </c>
      <c r="O623">
        <v>133</v>
      </c>
      <c r="P623">
        <v>673</v>
      </c>
      <c r="Q623">
        <v>1838</v>
      </c>
    </row>
    <row r="624" spans="1:17" x14ac:dyDescent="0.3">
      <c r="A624">
        <v>6117666160</v>
      </c>
      <c r="B624" s="1">
        <v>42556</v>
      </c>
      <c r="C624" s="1">
        <v>42556</v>
      </c>
      <c r="D624" t="s">
        <v>57</v>
      </c>
      <c r="E624">
        <v>7336</v>
      </c>
      <c r="F624">
        <v>5.5399999619999996</v>
      </c>
      <c r="G624">
        <v>5.5399999619999996</v>
      </c>
      <c r="H624">
        <v>0</v>
      </c>
      <c r="I624">
        <v>0</v>
      </c>
      <c r="J624">
        <v>0</v>
      </c>
      <c r="K624">
        <v>5.5399999619999996</v>
      </c>
      <c r="L624">
        <v>0</v>
      </c>
      <c r="M624">
        <v>0</v>
      </c>
      <c r="N624">
        <v>0</v>
      </c>
      <c r="O624">
        <v>412</v>
      </c>
      <c r="P624">
        <v>456</v>
      </c>
      <c r="Q624">
        <v>2469</v>
      </c>
    </row>
    <row r="625" spans="1:17" x14ac:dyDescent="0.3">
      <c r="A625">
        <v>6117666160</v>
      </c>
      <c r="B625" s="1">
        <v>42587</v>
      </c>
      <c r="C625" s="1">
        <v>42587</v>
      </c>
      <c r="D625" t="s">
        <v>58</v>
      </c>
      <c r="E625">
        <v>7328</v>
      </c>
      <c r="F625">
        <v>5.5300002099999999</v>
      </c>
      <c r="G625">
        <v>5.5300002099999999</v>
      </c>
      <c r="H625">
        <v>0</v>
      </c>
      <c r="I625">
        <v>0</v>
      </c>
      <c r="J625">
        <v>0</v>
      </c>
      <c r="K625">
        <v>5.5300002099999999</v>
      </c>
      <c r="L625">
        <v>0</v>
      </c>
      <c r="M625">
        <v>0</v>
      </c>
      <c r="N625">
        <v>0</v>
      </c>
      <c r="O625">
        <v>318</v>
      </c>
      <c r="P625">
        <v>517</v>
      </c>
      <c r="Q625">
        <v>2250</v>
      </c>
    </row>
    <row r="626" spans="1:17" x14ac:dyDescent="0.3">
      <c r="A626">
        <v>6117666160</v>
      </c>
      <c r="B626" s="1">
        <v>42618</v>
      </c>
      <c r="C626" s="1">
        <v>42618</v>
      </c>
      <c r="D626" t="s">
        <v>61</v>
      </c>
      <c r="E626">
        <v>4477</v>
      </c>
      <c r="F626">
        <v>3.380000114</v>
      </c>
      <c r="G626">
        <v>3.380000114</v>
      </c>
      <c r="H626">
        <v>0</v>
      </c>
      <c r="I626">
        <v>0</v>
      </c>
      <c r="J626">
        <v>0</v>
      </c>
      <c r="K626">
        <v>3.380000114</v>
      </c>
      <c r="L626">
        <v>0</v>
      </c>
      <c r="M626">
        <v>0</v>
      </c>
      <c r="N626">
        <v>0</v>
      </c>
      <c r="O626">
        <v>197</v>
      </c>
      <c r="P626">
        <v>125</v>
      </c>
      <c r="Q626">
        <v>1248</v>
      </c>
    </row>
    <row r="627" spans="1:17" x14ac:dyDescent="0.3">
      <c r="A627">
        <v>6290855005</v>
      </c>
      <c r="B627" s="1">
        <v>42708</v>
      </c>
      <c r="C627" s="1">
        <v>42708</v>
      </c>
      <c r="D627" t="s">
        <v>16</v>
      </c>
      <c r="E627">
        <v>4562</v>
      </c>
      <c r="F627">
        <v>3.4500000480000002</v>
      </c>
      <c r="G627">
        <v>3.4500000480000002</v>
      </c>
      <c r="H627">
        <v>0</v>
      </c>
      <c r="I627">
        <v>0</v>
      </c>
      <c r="J627">
        <v>0</v>
      </c>
      <c r="K627">
        <v>3.4500000480000002</v>
      </c>
      <c r="L627">
        <v>0</v>
      </c>
      <c r="M627">
        <v>0</v>
      </c>
      <c r="N627">
        <v>0</v>
      </c>
      <c r="O627">
        <v>199</v>
      </c>
      <c r="P627">
        <v>1241</v>
      </c>
      <c r="Q627">
        <v>2560</v>
      </c>
    </row>
    <row r="628" spans="1:17" x14ac:dyDescent="0.3">
      <c r="A628">
        <v>6290855005</v>
      </c>
      <c r="B628" t="s">
        <v>17</v>
      </c>
      <c r="C628" t="s">
        <v>18</v>
      </c>
      <c r="D628" t="s">
        <v>18</v>
      </c>
      <c r="E628">
        <v>7142</v>
      </c>
      <c r="F628">
        <v>5.4000000950000002</v>
      </c>
      <c r="G628">
        <v>5.4000000950000002</v>
      </c>
      <c r="H628">
        <v>0</v>
      </c>
      <c r="I628">
        <v>0</v>
      </c>
      <c r="J628">
        <v>0</v>
      </c>
      <c r="K628">
        <v>5.3899998660000001</v>
      </c>
      <c r="L628">
        <v>0.01</v>
      </c>
      <c r="M628">
        <v>0</v>
      </c>
      <c r="N628">
        <v>0</v>
      </c>
      <c r="O628">
        <v>350</v>
      </c>
      <c r="P628">
        <v>1090</v>
      </c>
      <c r="Q628">
        <v>2905</v>
      </c>
    </row>
    <row r="629" spans="1:17" x14ac:dyDescent="0.3">
      <c r="A629">
        <v>6290855005</v>
      </c>
      <c r="B629" t="s">
        <v>19</v>
      </c>
      <c r="C629" t="s">
        <v>20</v>
      </c>
      <c r="D629" t="s">
        <v>20</v>
      </c>
      <c r="E629">
        <v>7671</v>
      </c>
      <c r="F629">
        <v>5.8000001909999996</v>
      </c>
      <c r="G629">
        <v>5.8000001909999996</v>
      </c>
      <c r="H629">
        <v>0</v>
      </c>
      <c r="I629">
        <v>0</v>
      </c>
      <c r="J629">
        <v>0</v>
      </c>
      <c r="K629">
        <v>5.7699999809999998</v>
      </c>
      <c r="L629">
        <v>2.9999998999999999E-2</v>
      </c>
      <c r="M629">
        <v>0</v>
      </c>
      <c r="N629">
        <v>0</v>
      </c>
      <c r="O629">
        <v>363</v>
      </c>
      <c r="P629">
        <v>1077</v>
      </c>
      <c r="Q629">
        <v>2952</v>
      </c>
    </row>
    <row r="630" spans="1:17" x14ac:dyDescent="0.3">
      <c r="A630">
        <v>6290855005</v>
      </c>
      <c r="B630" t="s">
        <v>21</v>
      </c>
      <c r="C630" t="s">
        <v>22</v>
      </c>
      <c r="D630" t="s">
        <v>22</v>
      </c>
      <c r="E630">
        <v>9501</v>
      </c>
      <c r="F630">
        <v>7.1799998279999997</v>
      </c>
      <c r="G630">
        <v>7.1799998279999997</v>
      </c>
      <c r="H630">
        <v>0</v>
      </c>
      <c r="I630">
        <v>0</v>
      </c>
      <c r="J630">
        <v>0</v>
      </c>
      <c r="K630">
        <v>7.170000076</v>
      </c>
      <c r="L630">
        <v>0.01</v>
      </c>
      <c r="M630">
        <v>0</v>
      </c>
      <c r="N630">
        <v>0</v>
      </c>
      <c r="O630">
        <v>328</v>
      </c>
      <c r="P630">
        <v>1112</v>
      </c>
      <c r="Q630">
        <v>2896</v>
      </c>
    </row>
    <row r="631" spans="1:17" x14ac:dyDescent="0.3">
      <c r="A631">
        <v>6290855005</v>
      </c>
      <c r="B631" t="s">
        <v>24</v>
      </c>
      <c r="C631" t="s">
        <v>25</v>
      </c>
      <c r="D631" t="s">
        <v>25</v>
      </c>
      <c r="E631">
        <v>8301</v>
      </c>
      <c r="F631">
        <v>6.2800002099999999</v>
      </c>
      <c r="G631">
        <v>6.2800002099999999</v>
      </c>
      <c r="H631">
        <v>0</v>
      </c>
      <c r="I631">
        <v>0</v>
      </c>
      <c r="J631">
        <v>0</v>
      </c>
      <c r="K631">
        <v>6.2699999809999998</v>
      </c>
      <c r="L631">
        <v>0.01</v>
      </c>
      <c r="M631">
        <v>0</v>
      </c>
      <c r="N631">
        <v>0</v>
      </c>
      <c r="O631">
        <v>258</v>
      </c>
      <c r="P631">
        <v>1182</v>
      </c>
      <c r="Q631">
        <v>2783</v>
      </c>
    </row>
    <row r="632" spans="1:17" x14ac:dyDescent="0.3">
      <c r="A632">
        <v>6290855005</v>
      </c>
      <c r="B632" t="s">
        <v>26</v>
      </c>
      <c r="C632" t="s">
        <v>27</v>
      </c>
      <c r="D632" t="s">
        <v>27</v>
      </c>
      <c r="E632">
        <v>7851</v>
      </c>
      <c r="F632">
        <v>5.9400000569999998</v>
      </c>
      <c r="G632">
        <v>5.9400000569999998</v>
      </c>
      <c r="H632">
        <v>0</v>
      </c>
      <c r="I632">
        <v>1.1399999860000001</v>
      </c>
      <c r="J632">
        <v>0.790000021</v>
      </c>
      <c r="K632">
        <v>4</v>
      </c>
      <c r="L632">
        <v>0</v>
      </c>
      <c r="M632">
        <v>31</v>
      </c>
      <c r="N632">
        <v>12</v>
      </c>
      <c r="O632">
        <v>225</v>
      </c>
      <c r="P632">
        <v>1172</v>
      </c>
      <c r="Q632">
        <v>3171</v>
      </c>
    </row>
    <row r="633" spans="1:17" x14ac:dyDescent="0.3">
      <c r="A633">
        <v>6290855005</v>
      </c>
      <c r="B633" t="s">
        <v>29</v>
      </c>
      <c r="C633" t="s">
        <v>30</v>
      </c>
      <c r="D633" t="s">
        <v>30</v>
      </c>
      <c r="E633">
        <v>6885</v>
      </c>
      <c r="F633">
        <v>5.2100000380000004</v>
      </c>
      <c r="G633">
        <v>5.2100000380000004</v>
      </c>
      <c r="H633">
        <v>0</v>
      </c>
      <c r="I633">
        <v>0</v>
      </c>
      <c r="J633">
        <v>0</v>
      </c>
      <c r="K633">
        <v>5.1900000569999998</v>
      </c>
      <c r="L633">
        <v>0.02</v>
      </c>
      <c r="M633">
        <v>0</v>
      </c>
      <c r="N633">
        <v>0</v>
      </c>
      <c r="O633">
        <v>271</v>
      </c>
      <c r="P633">
        <v>1169</v>
      </c>
      <c r="Q633">
        <v>2766</v>
      </c>
    </row>
    <row r="634" spans="1:17" x14ac:dyDescent="0.3">
      <c r="A634">
        <v>6290855005</v>
      </c>
      <c r="B634" t="s">
        <v>33</v>
      </c>
      <c r="C634" t="s">
        <v>34</v>
      </c>
      <c r="D634" t="s">
        <v>34</v>
      </c>
      <c r="E634">
        <v>7142</v>
      </c>
      <c r="F634">
        <v>5.4000000950000002</v>
      </c>
      <c r="G634">
        <v>5.4000000950000002</v>
      </c>
      <c r="H634">
        <v>0</v>
      </c>
      <c r="I634">
        <v>0</v>
      </c>
      <c r="J634">
        <v>0</v>
      </c>
      <c r="K634">
        <v>5.3899998660000001</v>
      </c>
      <c r="L634">
        <v>0.01</v>
      </c>
      <c r="M634">
        <v>0</v>
      </c>
      <c r="N634">
        <v>0</v>
      </c>
      <c r="O634">
        <v>321</v>
      </c>
      <c r="P634">
        <v>1119</v>
      </c>
      <c r="Q634">
        <v>2839</v>
      </c>
    </row>
    <row r="635" spans="1:17" x14ac:dyDescent="0.3">
      <c r="A635">
        <v>6290855005</v>
      </c>
      <c r="B635" t="s">
        <v>35</v>
      </c>
      <c r="C635" t="s">
        <v>36</v>
      </c>
      <c r="D635" t="s">
        <v>36</v>
      </c>
      <c r="E635">
        <v>6361</v>
      </c>
      <c r="F635">
        <v>4.8099999430000002</v>
      </c>
      <c r="G635">
        <v>4.8099999430000002</v>
      </c>
      <c r="H635">
        <v>0</v>
      </c>
      <c r="I635">
        <v>0</v>
      </c>
      <c r="J635">
        <v>0</v>
      </c>
      <c r="K635">
        <v>4.8000001909999996</v>
      </c>
      <c r="L635">
        <v>0.01</v>
      </c>
      <c r="M635">
        <v>0</v>
      </c>
      <c r="N635">
        <v>0</v>
      </c>
      <c r="O635">
        <v>258</v>
      </c>
      <c r="P635">
        <v>1182</v>
      </c>
      <c r="Q635">
        <v>2701</v>
      </c>
    </row>
    <row r="636" spans="1:17" x14ac:dyDescent="0.3">
      <c r="A636">
        <v>6290855005</v>
      </c>
      <c r="B636" t="s">
        <v>37</v>
      </c>
      <c r="C636" t="s">
        <v>38</v>
      </c>
      <c r="D636" t="s">
        <v>38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1440</v>
      </c>
      <c r="Q636">
        <v>2060</v>
      </c>
    </row>
    <row r="637" spans="1:17" x14ac:dyDescent="0.3">
      <c r="A637">
        <v>6290855005</v>
      </c>
      <c r="B637" t="s">
        <v>39</v>
      </c>
      <c r="C637" t="s">
        <v>40</v>
      </c>
      <c r="D637" t="s">
        <v>40</v>
      </c>
      <c r="E637">
        <v>6238</v>
      </c>
      <c r="F637">
        <v>4.7199997900000001</v>
      </c>
      <c r="G637">
        <v>4.7199997900000001</v>
      </c>
      <c r="H637">
        <v>0</v>
      </c>
      <c r="I637">
        <v>0</v>
      </c>
      <c r="J637">
        <v>0</v>
      </c>
      <c r="K637">
        <v>4.7199997900000001</v>
      </c>
      <c r="L637">
        <v>0</v>
      </c>
      <c r="M637">
        <v>0</v>
      </c>
      <c r="N637">
        <v>0</v>
      </c>
      <c r="O637">
        <v>302</v>
      </c>
      <c r="P637">
        <v>1138</v>
      </c>
      <c r="Q637">
        <v>2796</v>
      </c>
    </row>
    <row r="638" spans="1:17" x14ac:dyDescent="0.3">
      <c r="A638">
        <v>6290855005</v>
      </c>
      <c r="B638" t="s">
        <v>41</v>
      </c>
      <c r="C638" t="s">
        <v>42</v>
      </c>
      <c r="D638" t="s">
        <v>42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33</v>
      </c>
      <c r="N638">
        <v>0</v>
      </c>
      <c r="O638">
        <v>0</v>
      </c>
      <c r="P638">
        <v>1407</v>
      </c>
      <c r="Q638">
        <v>2664</v>
      </c>
    </row>
    <row r="639" spans="1:17" x14ac:dyDescent="0.3">
      <c r="A639">
        <v>6290855005</v>
      </c>
      <c r="B639" t="s">
        <v>43</v>
      </c>
      <c r="C639" t="s">
        <v>44</v>
      </c>
      <c r="D639" t="s">
        <v>44</v>
      </c>
      <c r="E639">
        <v>5896</v>
      </c>
      <c r="F639">
        <v>4.4600000380000004</v>
      </c>
      <c r="G639">
        <v>4.4600000380000004</v>
      </c>
      <c r="H639">
        <v>0</v>
      </c>
      <c r="I639">
        <v>0</v>
      </c>
      <c r="J639">
        <v>0</v>
      </c>
      <c r="K639">
        <v>4.4600000380000004</v>
      </c>
      <c r="L639">
        <v>0</v>
      </c>
      <c r="M639">
        <v>0</v>
      </c>
      <c r="N639">
        <v>0</v>
      </c>
      <c r="O639">
        <v>258</v>
      </c>
      <c r="P639">
        <v>1182</v>
      </c>
      <c r="Q639">
        <v>2703</v>
      </c>
    </row>
    <row r="640" spans="1:17" x14ac:dyDescent="0.3">
      <c r="A640">
        <v>6290855005</v>
      </c>
      <c r="B640" t="s">
        <v>45</v>
      </c>
      <c r="C640" t="s">
        <v>46</v>
      </c>
      <c r="D640" t="s">
        <v>46</v>
      </c>
      <c r="E640">
        <v>7802</v>
      </c>
      <c r="F640">
        <v>5.9000000950000002</v>
      </c>
      <c r="G640">
        <v>5.9000000950000002</v>
      </c>
      <c r="H640">
        <v>0</v>
      </c>
      <c r="I640">
        <v>0.68000000699999996</v>
      </c>
      <c r="J640">
        <v>0.18000000699999999</v>
      </c>
      <c r="K640">
        <v>5.0300002099999999</v>
      </c>
      <c r="L640">
        <v>0.01</v>
      </c>
      <c r="M640">
        <v>8</v>
      </c>
      <c r="N640">
        <v>3</v>
      </c>
      <c r="O640">
        <v>249</v>
      </c>
      <c r="P640">
        <v>1180</v>
      </c>
      <c r="Q640">
        <v>2771</v>
      </c>
    </row>
    <row r="641" spans="1:17" x14ac:dyDescent="0.3">
      <c r="A641">
        <v>6290855005</v>
      </c>
      <c r="B641" t="s">
        <v>47</v>
      </c>
      <c r="C641" t="s">
        <v>48</v>
      </c>
      <c r="D641" t="s">
        <v>48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1440</v>
      </c>
      <c r="Q641">
        <v>2060</v>
      </c>
    </row>
    <row r="642" spans="1:17" x14ac:dyDescent="0.3">
      <c r="A642">
        <v>6290855005</v>
      </c>
      <c r="B642" t="s">
        <v>49</v>
      </c>
      <c r="C642" t="s">
        <v>50</v>
      </c>
      <c r="D642" t="s">
        <v>50</v>
      </c>
      <c r="E642">
        <v>5565</v>
      </c>
      <c r="F642">
        <v>4.2100000380000004</v>
      </c>
      <c r="G642">
        <v>4.2100000380000004</v>
      </c>
      <c r="H642">
        <v>0</v>
      </c>
      <c r="I642">
        <v>0</v>
      </c>
      <c r="J642">
        <v>0</v>
      </c>
      <c r="K642">
        <v>4.1799998279999997</v>
      </c>
      <c r="L642">
        <v>2.9999998999999999E-2</v>
      </c>
      <c r="M642">
        <v>0</v>
      </c>
      <c r="N642">
        <v>0</v>
      </c>
      <c r="O642">
        <v>287</v>
      </c>
      <c r="P642">
        <v>1153</v>
      </c>
      <c r="Q642">
        <v>2743</v>
      </c>
    </row>
    <row r="643" spans="1:17" x14ac:dyDescent="0.3">
      <c r="A643">
        <v>6290855005</v>
      </c>
      <c r="B643" t="s">
        <v>51</v>
      </c>
      <c r="C643" t="s">
        <v>52</v>
      </c>
      <c r="D643" t="s">
        <v>52</v>
      </c>
      <c r="E643">
        <v>5731</v>
      </c>
      <c r="F643">
        <v>4.329999924</v>
      </c>
      <c r="G643">
        <v>4.329999924</v>
      </c>
      <c r="H643">
        <v>0</v>
      </c>
      <c r="I643">
        <v>0</v>
      </c>
      <c r="J643">
        <v>0</v>
      </c>
      <c r="K643">
        <v>4.329999924</v>
      </c>
      <c r="L643">
        <v>0</v>
      </c>
      <c r="M643">
        <v>0</v>
      </c>
      <c r="N643">
        <v>0</v>
      </c>
      <c r="O643">
        <v>255</v>
      </c>
      <c r="P643">
        <v>1185</v>
      </c>
      <c r="Q643">
        <v>2687</v>
      </c>
    </row>
    <row r="644" spans="1:17" x14ac:dyDescent="0.3">
      <c r="A644">
        <v>6290855005</v>
      </c>
      <c r="B644" t="s">
        <v>53</v>
      </c>
      <c r="C644" t="s">
        <v>54</v>
      </c>
      <c r="D644" t="s">
        <v>54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1440</v>
      </c>
      <c r="Q644">
        <v>2060</v>
      </c>
    </row>
    <row r="645" spans="1:17" x14ac:dyDescent="0.3">
      <c r="A645">
        <v>6290855005</v>
      </c>
      <c r="B645" t="s">
        <v>55</v>
      </c>
      <c r="C645" t="s">
        <v>56</v>
      </c>
      <c r="D645" t="s">
        <v>56</v>
      </c>
      <c r="E645">
        <v>6744</v>
      </c>
      <c r="F645">
        <v>5.0999999049999998</v>
      </c>
      <c r="G645">
        <v>5.0999999049999998</v>
      </c>
      <c r="H645">
        <v>0</v>
      </c>
      <c r="I645">
        <v>0</v>
      </c>
      <c r="J645">
        <v>0</v>
      </c>
      <c r="K645">
        <v>5.0900001530000001</v>
      </c>
      <c r="L645">
        <v>0.01</v>
      </c>
      <c r="M645">
        <v>0</v>
      </c>
      <c r="N645">
        <v>0</v>
      </c>
      <c r="O645">
        <v>324</v>
      </c>
      <c r="P645">
        <v>1116</v>
      </c>
      <c r="Q645">
        <v>2843</v>
      </c>
    </row>
    <row r="646" spans="1:17" x14ac:dyDescent="0.3">
      <c r="A646">
        <v>6290855005</v>
      </c>
      <c r="B646" s="1">
        <v>42374</v>
      </c>
      <c r="C646" s="1">
        <v>42374</v>
      </c>
      <c r="D646" t="s">
        <v>57</v>
      </c>
      <c r="E646">
        <v>9837</v>
      </c>
      <c r="F646">
        <v>7.4400000569999998</v>
      </c>
      <c r="G646">
        <v>7.4400000569999998</v>
      </c>
      <c r="H646">
        <v>0</v>
      </c>
      <c r="I646">
        <v>0.66000002599999996</v>
      </c>
      <c r="J646">
        <v>2.75</v>
      </c>
      <c r="K646">
        <v>4</v>
      </c>
      <c r="L646">
        <v>0.02</v>
      </c>
      <c r="M646">
        <v>8</v>
      </c>
      <c r="N646">
        <v>95</v>
      </c>
      <c r="O646">
        <v>282</v>
      </c>
      <c r="P646">
        <v>1055</v>
      </c>
      <c r="Q646">
        <v>3327</v>
      </c>
    </row>
    <row r="647" spans="1:17" x14ac:dyDescent="0.3">
      <c r="A647">
        <v>6290855005</v>
      </c>
      <c r="B647" s="1">
        <v>42405</v>
      </c>
      <c r="C647" s="1">
        <v>42405</v>
      </c>
      <c r="D647" t="s">
        <v>58</v>
      </c>
      <c r="E647">
        <v>6781</v>
      </c>
      <c r="F647">
        <v>5.1300001139999996</v>
      </c>
      <c r="G647">
        <v>5.1300001139999996</v>
      </c>
      <c r="H647">
        <v>0</v>
      </c>
      <c r="I647">
        <v>0</v>
      </c>
      <c r="J647">
        <v>0</v>
      </c>
      <c r="K647">
        <v>5.1100001339999999</v>
      </c>
      <c r="L647">
        <v>0.02</v>
      </c>
      <c r="M647">
        <v>0</v>
      </c>
      <c r="N647">
        <v>0</v>
      </c>
      <c r="O647">
        <v>268</v>
      </c>
      <c r="P647">
        <v>1172</v>
      </c>
      <c r="Q647">
        <v>2725</v>
      </c>
    </row>
    <row r="648" spans="1:17" x14ac:dyDescent="0.3">
      <c r="A648">
        <v>6290855005</v>
      </c>
      <c r="B648" s="1">
        <v>42434</v>
      </c>
      <c r="C648" s="1">
        <v>42434</v>
      </c>
      <c r="D648" t="s">
        <v>59</v>
      </c>
      <c r="E648">
        <v>6047</v>
      </c>
      <c r="F648">
        <v>4.5700001720000003</v>
      </c>
      <c r="G648">
        <v>4.5700001720000003</v>
      </c>
      <c r="H648">
        <v>0</v>
      </c>
      <c r="I648">
        <v>0</v>
      </c>
      <c r="J648">
        <v>0</v>
      </c>
      <c r="K648">
        <v>4.5700001720000003</v>
      </c>
      <c r="L648">
        <v>0</v>
      </c>
      <c r="M648">
        <v>0</v>
      </c>
      <c r="N648">
        <v>0</v>
      </c>
      <c r="O648">
        <v>240</v>
      </c>
      <c r="P648">
        <v>1200</v>
      </c>
      <c r="Q648">
        <v>2671</v>
      </c>
    </row>
    <row r="649" spans="1:17" x14ac:dyDescent="0.3">
      <c r="A649">
        <v>6290855005</v>
      </c>
      <c r="B649" s="1">
        <v>42465</v>
      </c>
      <c r="C649" s="1">
        <v>42465</v>
      </c>
      <c r="D649" t="s">
        <v>57</v>
      </c>
      <c r="E649">
        <v>5832</v>
      </c>
      <c r="F649">
        <v>4.4099998469999999</v>
      </c>
      <c r="G649">
        <v>4.4099998469999999</v>
      </c>
      <c r="H649">
        <v>0</v>
      </c>
      <c r="I649">
        <v>0</v>
      </c>
      <c r="J649">
        <v>0</v>
      </c>
      <c r="K649">
        <v>4.4000000950000002</v>
      </c>
      <c r="L649">
        <v>0.01</v>
      </c>
      <c r="M649">
        <v>0</v>
      </c>
      <c r="N649">
        <v>0</v>
      </c>
      <c r="O649">
        <v>272</v>
      </c>
      <c r="P649">
        <v>1168</v>
      </c>
      <c r="Q649">
        <v>2718</v>
      </c>
    </row>
    <row r="650" spans="1:17" x14ac:dyDescent="0.3">
      <c r="A650">
        <v>6290855005</v>
      </c>
      <c r="B650" s="1">
        <v>42495</v>
      </c>
      <c r="C650" s="1">
        <v>42495</v>
      </c>
      <c r="D650" t="s">
        <v>60</v>
      </c>
      <c r="E650">
        <v>6339</v>
      </c>
      <c r="F650">
        <v>4.7899999619999996</v>
      </c>
      <c r="G650">
        <v>4.7899999619999996</v>
      </c>
      <c r="H650">
        <v>0</v>
      </c>
      <c r="I650">
        <v>0</v>
      </c>
      <c r="J650">
        <v>0</v>
      </c>
      <c r="K650">
        <v>4.7899999619999996</v>
      </c>
      <c r="L650">
        <v>0</v>
      </c>
      <c r="M650">
        <v>0</v>
      </c>
      <c r="N650">
        <v>0</v>
      </c>
      <c r="O650">
        <v>239</v>
      </c>
      <c r="P650">
        <v>1201</v>
      </c>
      <c r="Q650">
        <v>2682</v>
      </c>
    </row>
    <row r="651" spans="1:17" x14ac:dyDescent="0.3">
      <c r="A651">
        <v>6290855005</v>
      </c>
      <c r="B651" s="1">
        <v>42526</v>
      </c>
      <c r="C651" s="1">
        <v>42526</v>
      </c>
      <c r="D651" t="s">
        <v>16</v>
      </c>
      <c r="E651">
        <v>6116</v>
      </c>
      <c r="F651">
        <v>4.6199998860000004</v>
      </c>
      <c r="G651">
        <v>4.6199998860000004</v>
      </c>
      <c r="H651">
        <v>0</v>
      </c>
      <c r="I651">
        <v>0</v>
      </c>
      <c r="J651">
        <v>0</v>
      </c>
      <c r="K651">
        <v>4.5900001530000001</v>
      </c>
      <c r="L651">
        <v>2.9999998999999999E-2</v>
      </c>
      <c r="M651">
        <v>0</v>
      </c>
      <c r="N651">
        <v>0</v>
      </c>
      <c r="O651">
        <v>305</v>
      </c>
      <c r="P651">
        <v>1135</v>
      </c>
      <c r="Q651">
        <v>2806</v>
      </c>
    </row>
    <row r="652" spans="1:17" x14ac:dyDescent="0.3">
      <c r="A652">
        <v>6290855005</v>
      </c>
      <c r="B652" s="1">
        <v>42556</v>
      </c>
      <c r="C652" s="1">
        <v>42556</v>
      </c>
      <c r="D652" t="s">
        <v>57</v>
      </c>
      <c r="E652">
        <v>5510</v>
      </c>
      <c r="F652">
        <v>4.170000076</v>
      </c>
      <c r="G652">
        <v>4.170000076</v>
      </c>
      <c r="H652">
        <v>0</v>
      </c>
      <c r="I652">
        <v>0</v>
      </c>
      <c r="J652">
        <v>0</v>
      </c>
      <c r="K652">
        <v>4.1599998469999999</v>
      </c>
      <c r="L652">
        <v>0</v>
      </c>
      <c r="M652">
        <v>0</v>
      </c>
      <c r="N652">
        <v>0</v>
      </c>
      <c r="O652">
        <v>227</v>
      </c>
      <c r="P652">
        <v>1213</v>
      </c>
      <c r="Q652">
        <v>2613</v>
      </c>
    </row>
    <row r="653" spans="1:17" x14ac:dyDescent="0.3">
      <c r="A653">
        <v>6290855005</v>
      </c>
      <c r="B653" s="1">
        <v>42587</v>
      </c>
      <c r="C653" s="1">
        <v>42587</v>
      </c>
      <c r="D653" t="s">
        <v>58</v>
      </c>
      <c r="E653">
        <v>7706</v>
      </c>
      <c r="F653">
        <v>5.829999924</v>
      </c>
      <c r="G653">
        <v>5.829999924</v>
      </c>
      <c r="H653">
        <v>0</v>
      </c>
      <c r="I653">
        <v>0</v>
      </c>
      <c r="J653">
        <v>0</v>
      </c>
      <c r="K653">
        <v>5.8200001720000003</v>
      </c>
      <c r="L653">
        <v>0</v>
      </c>
      <c r="M653">
        <v>0</v>
      </c>
      <c r="N653">
        <v>0</v>
      </c>
      <c r="O653">
        <v>251</v>
      </c>
      <c r="P653">
        <v>1189</v>
      </c>
      <c r="Q653">
        <v>2712</v>
      </c>
    </row>
    <row r="654" spans="1:17" x14ac:dyDescent="0.3">
      <c r="A654">
        <v>6290855005</v>
      </c>
      <c r="B654" s="1">
        <v>42618</v>
      </c>
      <c r="C654" s="1">
        <v>42618</v>
      </c>
      <c r="D654" t="s">
        <v>61</v>
      </c>
      <c r="E654">
        <v>6277</v>
      </c>
      <c r="F654">
        <v>4.75</v>
      </c>
      <c r="G654">
        <v>4.75</v>
      </c>
      <c r="H654">
        <v>0</v>
      </c>
      <c r="I654">
        <v>0</v>
      </c>
      <c r="J654">
        <v>0</v>
      </c>
      <c r="K654">
        <v>4.7300000190000002</v>
      </c>
      <c r="L654">
        <v>0.02</v>
      </c>
      <c r="M654">
        <v>0</v>
      </c>
      <c r="N654">
        <v>0</v>
      </c>
      <c r="O654">
        <v>264</v>
      </c>
      <c r="P654">
        <v>800</v>
      </c>
      <c r="Q654">
        <v>2175</v>
      </c>
    </row>
    <row r="655" spans="1:17" x14ac:dyDescent="0.3">
      <c r="A655">
        <v>6290855005</v>
      </c>
      <c r="B655" s="1">
        <v>42648</v>
      </c>
      <c r="C655" s="1">
        <v>42648</v>
      </c>
      <c r="D655" t="s">
        <v>62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1440</v>
      </c>
      <c r="Q655">
        <v>0</v>
      </c>
    </row>
    <row r="656" spans="1:17" x14ac:dyDescent="0.3">
      <c r="A656">
        <v>6775888955</v>
      </c>
      <c r="B656" s="1">
        <v>42708</v>
      </c>
      <c r="C656" s="1">
        <v>42708</v>
      </c>
      <c r="D656" t="s">
        <v>16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1440</v>
      </c>
      <c r="Q656">
        <v>1841</v>
      </c>
    </row>
    <row r="657" spans="1:17" x14ac:dyDescent="0.3">
      <c r="A657">
        <v>6775888955</v>
      </c>
      <c r="B657" t="s">
        <v>17</v>
      </c>
      <c r="C657" t="s">
        <v>18</v>
      </c>
      <c r="D657" t="s">
        <v>18</v>
      </c>
      <c r="E657">
        <v>4053</v>
      </c>
      <c r="F657">
        <v>2.9100000860000002</v>
      </c>
      <c r="G657">
        <v>2.9100000860000002</v>
      </c>
      <c r="H657">
        <v>0</v>
      </c>
      <c r="I657">
        <v>1.1100000139999999</v>
      </c>
      <c r="J657">
        <v>0.579999983</v>
      </c>
      <c r="K657">
        <v>1.2200000289999999</v>
      </c>
      <c r="L657">
        <v>0</v>
      </c>
      <c r="M657">
        <v>17</v>
      </c>
      <c r="N657">
        <v>18</v>
      </c>
      <c r="O657">
        <v>85</v>
      </c>
      <c r="P657">
        <v>1053</v>
      </c>
      <c r="Q657">
        <v>2400</v>
      </c>
    </row>
    <row r="658" spans="1:17" x14ac:dyDescent="0.3">
      <c r="A658">
        <v>6775888955</v>
      </c>
      <c r="B658" t="s">
        <v>19</v>
      </c>
      <c r="C658" t="s">
        <v>20</v>
      </c>
      <c r="D658" t="s">
        <v>20</v>
      </c>
      <c r="E658">
        <v>5162</v>
      </c>
      <c r="F658">
        <v>3.7000000480000002</v>
      </c>
      <c r="G658">
        <v>3.7000000480000002</v>
      </c>
      <c r="H658">
        <v>0</v>
      </c>
      <c r="I658">
        <v>0.87000000499999997</v>
      </c>
      <c r="J658">
        <v>0.86000001400000003</v>
      </c>
      <c r="K658">
        <v>1.9700000289999999</v>
      </c>
      <c r="L658">
        <v>0</v>
      </c>
      <c r="M658">
        <v>14</v>
      </c>
      <c r="N658">
        <v>24</v>
      </c>
      <c r="O658">
        <v>105</v>
      </c>
      <c r="P658">
        <v>863</v>
      </c>
      <c r="Q658">
        <v>2507</v>
      </c>
    </row>
    <row r="659" spans="1:17" x14ac:dyDescent="0.3">
      <c r="A659">
        <v>6775888955</v>
      </c>
      <c r="B659" t="s">
        <v>21</v>
      </c>
      <c r="C659" t="s">
        <v>22</v>
      </c>
      <c r="D659" t="s">
        <v>22</v>
      </c>
      <c r="E659">
        <v>1282</v>
      </c>
      <c r="F659">
        <v>0.920000017</v>
      </c>
      <c r="G659">
        <v>0.920000017</v>
      </c>
      <c r="H659">
        <v>0</v>
      </c>
      <c r="I659">
        <v>0</v>
      </c>
      <c r="J659">
        <v>0</v>
      </c>
      <c r="K659">
        <v>0.920000017</v>
      </c>
      <c r="L659">
        <v>0</v>
      </c>
      <c r="M659">
        <v>0</v>
      </c>
      <c r="N659">
        <v>0</v>
      </c>
      <c r="O659">
        <v>58</v>
      </c>
      <c r="P659">
        <v>976</v>
      </c>
      <c r="Q659">
        <v>2127</v>
      </c>
    </row>
    <row r="660" spans="1:17" x14ac:dyDescent="0.3">
      <c r="A660">
        <v>6775888955</v>
      </c>
      <c r="B660" t="s">
        <v>24</v>
      </c>
      <c r="C660" t="s">
        <v>25</v>
      </c>
      <c r="D660" t="s">
        <v>25</v>
      </c>
      <c r="E660">
        <v>4732</v>
      </c>
      <c r="F660">
        <v>3.3900001049999999</v>
      </c>
      <c r="G660">
        <v>3.3900001049999999</v>
      </c>
      <c r="H660">
        <v>0</v>
      </c>
      <c r="I660">
        <v>2.5199999809999998</v>
      </c>
      <c r="J660">
        <v>0.810000002</v>
      </c>
      <c r="K660">
        <v>5.9999998999999998E-2</v>
      </c>
      <c r="L660">
        <v>0</v>
      </c>
      <c r="M660">
        <v>36</v>
      </c>
      <c r="N660">
        <v>18</v>
      </c>
      <c r="O660">
        <v>9</v>
      </c>
      <c r="P660">
        <v>1377</v>
      </c>
      <c r="Q660">
        <v>2225</v>
      </c>
    </row>
    <row r="661" spans="1:17" x14ac:dyDescent="0.3">
      <c r="A661">
        <v>6775888955</v>
      </c>
      <c r="B661" t="s">
        <v>26</v>
      </c>
      <c r="C661" t="s">
        <v>27</v>
      </c>
      <c r="D661" t="s">
        <v>27</v>
      </c>
      <c r="E661">
        <v>2497</v>
      </c>
      <c r="F661">
        <v>1.789999962</v>
      </c>
      <c r="G661">
        <v>1.789999962</v>
      </c>
      <c r="H661">
        <v>0</v>
      </c>
      <c r="I661">
        <v>0.34999999399999998</v>
      </c>
      <c r="J661">
        <v>1.1299999949999999</v>
      </c>
      <c r="K661">
        <v>0.310000002</v>
      </c>
      <c r="L661">
        <v>0</v>
      </c>
      <c r="M661">
        <v>5</v>
      </c>
      <c r="N661">
        <v>24</v>
      </c>
      <c r="O661">
        <v>19</v>
      </c>
      <c r="P661">
        <v>1392</v>
      </c>
      <c r="Q661">
        <v>2067</v>
      </c>
    </row>
    <row r="662" spans="1:17" x14ac:dyDescent="0.3">
      <c r="A662">
        <v>6775888955</v>
      </c>
      <c r="B662" t="s">
        <v>29</v>
      </c>
      <c r="C662" t="s">
        <v>30</v>
      </c>
      <c r="D662" t="s">
        <v>30</v>
      </c>
      <c r="E662">
        <v>8294</v>
      </c>
      <c r="F662">
        <v>5.9499998090000004</v>
      </c>
      <c r="G662">
        <v>5.9499998090000004</v>
      </c>
      <c r="H662">
        <v>0</v>
      </c>
      <c r="I662">
        <v>2</v>
      </c>
      <c r="J662">
        <v>0.769999981</v>
      </c>
      <c r="K662">
        <v>3.170000076</v>
      </c>
      <c r="L662">
        <v>0</v>
      </c>
      <c r="M662">
        <v>30</v>
      </c>
      <c r="N662">
        <v>31</v>
      </c>
      <c r="O662">
        <v>146</v>
      </c>
      <c r="P662">
        <v>1233</v>
      </c>
      <c r="Q662">
        <v>2798</v>
      </c>
    </row>
    <row r="663" spans="1:17" x14ac:dyDescent="0.3">
      <c r="A663">
        <v>6775888955</v>
      </c>
      <c r="B663" t="s">
        <v>33</v>
      </c>
      <c r="C663" t="s">
        <v>34</v>
      </c>
      <c r="D663" t="s">
        <v>34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1440</v>
      </c>
      <c r="Q663">
        <v>1841</v>
      </c>
    </row>
    <row r="664" spans="1:17" x14ac:dyDescent="0.3">
      <c r="A664">
        <v>6775888955</v>
      </c>
      <c r="B664" t="s">
        <v>35</v>
      </c>
      <c r="C664" t="s">
        <v>36</v>
      </c>
      <c r="D664" t="s">
        <v>36</v>
      </c>
      <c r="E664">
        <v>10771</v>
      </c>
      <c r="F664">
        <v>7.7199997900000001</v>
      </c>
      <c r="G664">
        <v>7.7199997900000001</v>
      </c>
      <c r="H664">
        <v>0</v>
      </c>
      <c r="I664">
        <v>3.7699999809999998</v>
      </c>
      <c r="J664">
        <v>1.7400000099999999</v>
      </c>
      <c r="K664">
        <v>2.2200000289999999</v>
      </c>
      <c r="L664">
        <v>0</v>
      </c>
      <c r="M664">
        <v>70</v>
      </c>
      <c r="N664">
        <v>113</v>
      </c>
      <c r="O664">
        <v>178</v>
      </c>
      <c r="P664">
        <v>1079</v>
      </c>
      <c r="Q664">
        <v>3727</v>
      </c>
    </row>
    <row r="665" spans="1:17" x14ac:dyDescent="0.3">
      <c r="A665">
        <v>6775888955</v>
      </c>
      <c r="B665" t="s">
        <v>37</v>
      </c>
      <c r="C665" t="s">
        <v>38</v>
      </c>
      <c r="D665" t="s">
        <v>38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1440</v>
      </c>
      <c r="Q665">
        <v>1841</v>
      </c>
    </row>
    <row r="666" spans="1:17" x14ac:dyDescent="0.3">
      <c r="A666">
        <v>6775888955</v>
      </c>
      <c r="B666" t="s">
        <v>39</v>
      </c>
      <c r="C666" t="s">
        <v>40</v>
      </c>
      <c r="D666" t="s">
        <v>40</v>
      </c>
      <c r="E666">
        <v>637</v>
      </c>
      <c r="F666">
        <v>0.46000000800000002</v>
      </c>
      <c r="G666">
        <v>0.46000000800000002</v>
      </c>
      <c r="H666">
        <v>0</v>
      </c>
      <c r="I666">
        <v>0</v>
      </c>
      <c r="J666">
        <v>0</v>
      </c>
      <c r="K666">
        <v>0.46000000800000002</v>
      </c>
      <c r="L666">
        <v>0</v>
      </c>
      <c r="M666">
        <v>0</v>
      </c>
      <c r="N666">
        <v>0</v>
      </c>
      <c r="O666">
        <v>20</v>
      </c>
      <c r="P666">
        <v>1420</v>
      </c>
      <c r="Q666">
        <v>1922</v>
      </c>
    </row>
    <row r="667" spans="1:17" x14ac:dyDescent="0.3">
      <c r="A667">
        <v>6775888955</v>
      </c>
      <c r="B667" t="s">
        <v>41</v>
      </c>
      <c r="C667" t="s">
        <v>42</v>
      </c>
      <c r="D667" t="s">
        <v>42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1440</v>
      </c>
      <c r="Q667">
        <v>1841</v>
      </c>
    </row>
    <row r="668" spans="1:17" x14ac:dyDescent="0.3">
      <c r="A668">
        <v>6775888955</v>
      </c>
      <c r="B668" t="s">
        <v>43</v>
      </c>
      <c r="C668" t="s">
        <v>44</v>
      </c>
      <c r="D668" t="s">
        <v>44</v>
      </c>
      <c r="E668">
        <v>2153</v>
      </c>
      <c r="F668">
        <v>1.539999962</v>
      </c>
      <c r="G668">
        <v>1.539999962</v>
      </c>
      <c r="H668">
        <v>0</v>
      </c>
      <c r="I668">
        <v>0.769999981</v>
      </c>
      <c r="J668">
        <v>0.62000000499999997</v>
      </c>
      <c r="K668">
        <v>0.15000000599999999</v>
      </c>
      <c r="L668">
        <v>0</v>
      </c>
      <c r="M668">
        <v>11</v>
      </c>
      <c r="N668">
        <v>18</v>
      </c>
      <c r="O668">
        <v>11</v>
      </c>
      <c r="P668">
        <v>1400</v>
      </c>
      <c r="Q668">
        <v>2053</v>
      </c>
    </row>
    <row r="669" spans="1:17" x14ac:dyDescent="0.3">
      <c r="A669">
        <v>6775888955</v>
      </c>
      <c r="B669" t="s">
        <v>45</v>
      </c>
      <c r="C669" t="s">
        <v>46</v>
      </c>
      <c r="D669" t="s">
        <v>46</v>
      </c>
      <c r="E669">
        <v>6474</v>
      </c>
      <c r="F669">
        <v>4.6399998660000001</v>
      </c>
      <c r="G669">
        <v>4.6399998660000001</v>
      </c>
      <c r="H669">
        <v>0</v>
      </c>
      <c r="I669">
        <v>2.2699999809999998</v>
      </c>
      <c r="J669">
        <v>0.46000000800000002</v>
      </c>
      <c r="K669">
        <v>1.8999999759999999</v>
      </c>
      <c r="L669">
        <v>0</v>
      </c>
      <c r="M669">
        <v>33</v>
      </c>
      <c r="N669">
        <v>13</v>
      </c>
      <c r="O669">
        <v>92</v>
      </c>
      <c r="P669">
        <v>1302</v>
      </c>
      <c r="Q669">
        <v>2484</v>
      </c>
    </row>
    <row r="670" spans="1:17" x14ac:dyDescent="0.3">
      <c r="A670">
        <v>6775888955</v>
      </c>
      <c r="B670" t="s">
        <v>47</v>
      </c>
      <c r="C670" t="s">
        <v>48</v>
      </c>
      <c r="D670" t="s">
        <v>48</v>
      </c>
      <c r="E670">
        <v>7091</v>
      </c>
      <c r="F670">
        <v>5.2699999809999998</v>
      </c>
      <c r="G670">
        <v>5.2699999809999998</v>
      </c>
      <c r="H670">
        <v>1.9595960379999999</v>
      </c>
      <c r="I670">
        <v>3.4800000190000002</v>
      </c>
      <c r="J670">
        <v>0.87000000499999997</v>
      </c>
      <c r="K670">
        <v>0.730000019</v>
      </c>
      <c r="L670">
        <v>0</v>
      </c>
      <c r="M670">
        <v>42</v>
      </c>
      <c r="N670">
        <v>30</v>
      </c>
      <c r="O670">
        <v>47</v>
      </c>
      <c r="P670">
        <v>1321</v>
      </c>
      <c r="Q670">
        <v>2584</v>
      </c>
    </row>
    <row r="671" spans="1:17" x14ac:dyDescent="0.3">
      <c r="A671">
        <v>6775888955</v>
      </c>
      <c r="B671" t="s">
        <v>49</v>
      </c>
      <c r="C671" t="s">
        <v>50</v>
      </c>
      <c r="D671" t="s">
        <v>50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1440</v>
      </c>
      <c r="Q671">
        <v>1841</v>
      </c>
    </row>
    <row r="672" spans="1:17" x14ac:dyDescent="0.3">
      <c r="A672">
        <v>6775888955</v>
      </c>
      <c r="B672" t="s">
        <v>51</v>
      </c>
      <c r="C672" t="s">
        <v>52</v>
      </c>
      <c r="D672" t="s">
        <v>52</v>
      </c>
      <c r="E672">
        <v>703</v>
      </c>
      <c r="F672">
        <v>0.5</v>
      </c>
      <c r="G672">
        <v>0.5</v>
      </c>
      <c r="H672">
        <v>0</v>
      </c>
      <c r="I672">
        <v>5.9999998999999998E-2</v>
      </c>
      <c r="J672">
        <v>0.20000000300000001</v>
      </c>
      <c r="K672">
        <v>0.23999999499999999</v>
      </c>
      <c r="L672">
        <v>0</v>
      </c>
      <c r="M672">
        <v>2</v>
      </c>
      <c r="N672">
        <v>13</v>
      </c>
      <c r="O672">
        <v>15</v>
      </c>
      <c r="P672">
        <v>1410</v>
      </c>
      <c r="Q672">
        <v>1993</v>
      </c>
    </row>
    <row r="673" spans="1:17" x14ac:dyDescent="0.3">
      <c r="A673">
        <v>6775888955</v>
      </c>
      <c r="B673" t="s">
        <v>53</v>
      </c>
      <c r="C673" t="s">
        <v>54</v>
      </c>
      <c r="D673" t="s">
        <v>54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1440</v>
      </c>
      <c r="Q673">
        <v>1841</v>
      </c>
    </row>
    <row r="674" spans="1:17" x14ac:dyDescent="0.3">
      <c r="A674">
        <v>6775888955</v>
      </c>
      <c r="B674" t="s">
        <v>55</v>
      </c>
      <c r="C674" t="s">
        <v>56</v>
      </c>
      <c r="D674" t="s">
        <v>56</v>
      </c>
      <c r="E674">
        <v>2503</v>
      </c>
      <c r="F674">
        <v>1.789999962</v>
      </c>
      <c r="G674">
        <v>1.789999962</v>
      </c>
      <c r="H674">
        <v>0</v>
      </c>
      <c r="I674">
        <v>0.15999999600000001</v>
      </c>
      <c r="J674">
        <v>0.15999999600000001</v>
      </c>
      <c r="K674">
        <v>1.480000019</v>
      </c>
      <c r="L674">
        <v>0</v>
      </c>
      <c r="M674">
        <v>3</v>
      </c>
      <c r="N674">
        <v>9</v>
      </c>
      <c r="O674">
        <v>84</v>
      </c>
      <c r="P674">
        <v>1344</v>
      </c>
      <c r="Q674">
        <v>2280</v>
      </c>
    </row>
    <row r="675" spans="1:17" x14ac:dyDescent="0.3">
      <c r="A675">
        <v>6775888955</v>
      </c>
      <c r="B675" s="1">
        <v>42374</v>
      </c>
      <c r="C675" s="1">
        <v>42374</v>
      </c>
      <c r="D675" t="s">
        <v>57</v>
      </c>
      <c r="E675">
        <v>2487</v>
      </c>
      <c r="F675">
        <v>1.7799999710000001</v>
      </c>
      <c r="G675">
        <v>1.7799999710000001</v>
      </c>
      <c r="H675">
        <v>0</v>
      </c>
      <c r="I675">
        <v>0.47999998900000002</v>
      </c>
      <c r="J675">
        <v>0.62000000499999997</v>
      </c>
      <c r="K675">
        <v>0.68000000699999996</v>
      </c>
      <c r="L675">
        <v>0</v>
      </c>
      <c r="M675">
        <v>9</v>
      </c>
      <c r="N675">
        <v>34</v>
      </c>
      <c r="O675">
        <v>50</v>
      </c>
      <c r="P675">
        <v>1347</v>
      </c>
      <c r="Q675">
        <v>2319</v>
      </c>
    </row>
    <row r="676" spans="1:17" x14ac:dyDescent="0.3">
      <c r="A676">
        <v>6775888955</v>
      </c>
      <c r="B676" s="1">
        <v>42405</v>
      </c>
      <c r="C676" s="1">
        <v>42405</v>
      </c>
      <c r="D676" t="s">
        <v>58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1440</v>
      </c>
      <c r="Q676">
        <v>1841</v>
      </c>
    </row>
    <row r="677" spans="1:17" x14ac:dyDescent="0.3">
      <c r="A677">
        <v>6775888955</v>
      </c>
      <c r="B677" s="1">
        <v>42434</v>
      </c>
      <c r="C677" s="1">
        <v>42434</v>
      </c>
      <c r="D677" t="s">
        <v>59</v>
      </c>
      <c r="E677">
        <v>9</v>
      </c>
      <c r="F677">
        <v>0.01</v>
      </c>
      <c r="G677">
        <v>0.01</v>
      </c>
      <c r="H677">
        <v>0</v>
      </c>
      <c r="I677">
        <v>0</v>
      </c>
      <c r="J677">
        <v>0</v>
      </c>
      <c r="K677">
        <v>0.01</v>
      </c>
      <c r="L677">
        <v>0</v>
      </c>
      <c r="M677">
        <v>0</v>
      </c>
      <c r="N677">
        <v>0</v>
      </c>
      <c r="O677">
        <v>1</v>
      </c>
      <c r="P677">
        <v>1439</v>
      </c>
      <c r="Q677">
        <v>1843</v>
      </c>
    </row>
    <row r="678" spans="1:17" x14ac:dyDescent="0.3">
      <c r="A678">
        <v>6775888955</v>
      </c>
      <c r="B678" s="1">
        <v>42465</v>
      </c>
      <c r="C678" s="1">
        <v>42465</v>
      </c>
      <c r="D678" t="s">
        <v>57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1440</v>
      </c>
      <c r="Q678">
        <v>1841</v>
      </c>
    </row>
    <row r="679" spans="1:17" x14ac:dyDescent="0.3">
      <c r="A679">
        <v>6775888955</v>
      </c>
      <c r="B679" s="1">
        <v>42495</v>
      </c>
      <c r="C679" s="1">
        <v>42495</v>
      </c>
      <c r="D679" t="s">
        <v>60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1440</v>
      </c>
      <c r="Q679">
        <v>1841</v>
      </c>
    </row>
    <row r="680" spans="1:17" x14ac:dyDescent="0.3">
      <c r="A680">
        <v>6775888955</v>
      </c>
      <c r="B680" s="1">
        <v>42526</v>
      </c>
      <c r="C680" s="1">
        <v>42526</v>
      </c>
      <c r="D680" t="s">
        <v>16</v>
      </c>
      <c r="E680">
        <v>4697</v>
      </c>
      <c r="F680">
        <v>3.369999886</v>
      </c>
      <c r="G680">
        <v>3.369999886</v>
      </c>
      <c r="H680">
        <v>0</v>
      </c>
      <c r="I680">
        <v>0.469999999</v>
      </c>
      <c r="J680">
        <v>0.93000000699999996</v>
      </c>
      <c r="K680">
        <v>1.9299999480000001</v>
      </c>
      <c r="L680">
        <v>0</v>
      </c>
      <c r="M680">
        <v>12</v>
      </c>
      <c r="N680">
        <v>35</v>
      </c>
      <c r="O680">
        <v>75</v>
      </c>
      <c r="P680">
        <v>1318</v>
      </c>
      <c r="Q680">
        <v>2496</v>
      </c>
    </row>
    <row r="681" spans="1:17" x14ac:dyDescent="0.3">
      <c r="A681">
        <v>6775888955</v>
      </c>
      <c r="B681" s="1">
        <v>42556</v>
      </c>
      <c r="C681" s="1">
        <v>42556</v>
      </c>
      <c r="D681" t="s">
        <v>57</v>
      </c>
      <c r="E681">
        <v>1967</v>
      </c>
      <c r="F681">
        <v>1.4099999670000001</v>
      </c>
      <c r="G681">
        <v>1.4099999670000001</v>
      </c>
      <c r="H681">
        <v>0</v>
      </c>
      <c r="I681">
        <v>0.12999999500000001</v>
      </c>
      <c r="J681">
        <v>0.23999999499999999</v>
      </c>
      <c r="K681">
        <v>1.0499999520000001</v>
      </c>
      <c r="L681">
        <v>0</v>
      </c>
      <c r="M681">
        <v>2</v>
      </c>
      <c r="N681">
        <v>5</v>
      </c>
      <c r="O681">
        <v>49</v>
      </c>
      <c r="P681">
        <v>551</v>
      </c>
      <c r="Q681">
        <v>1032</v>
      </c>
    </row>
    <row r="682" spans="1:17" x14ac:dyDescent="0.3">
      <c r="A682">
        <v>6962181067</v>
      </c>
      <c r="B682" s="1">
        <v>42708</v>
      </c>
      <c r="C682" s="1">
        <v>42708</v>
      </c>
      <c r="D682" t="s">
        <v>16</v>
      </c>
      <c r="E682">
        <v>10199</v>
      </c>
      <c r="F682">
        <v>6.7399997709999999</v>
      </c>
      <c r="G682">
        <v>6.7399997709999999</v>
      </c>
      <c r="H682">
        <v>0</v>
      </c>
      <c r="I682">
        <v>3.4000000950000002</v>
      </c>
      <c r="J682">
        <v>0.829999983</v>
      </c>
      <c r="K682">
        <v>2.5099999899999998</v>
      </c>
      <c r="L682">
        <v>0</v>
      </c>
      <c r="M682">
        <v>50</v>
      </c>
      <c r="N682">
        <v>14</v>
      </c>
      <c r="O682">
        <v>189</v>
      </c>
      <c r="P682">
        <v>796</v>
      </c>
      <c r="Q682">
        <v>1994</v>
      </c>
    </row>
    <row r="683" spans="1:17" x14ac:dyDescent="0.3">
      <c r="A683">
        <v>6962181067</v>
      </c>
      <c r="B683" t="s">
        <v>17</v>
      </c>
      <c r="C683" t="s">
        <v>18</v>
      </c>
      <c r="D683" t="s">
        <v>18</v>
      </c>
      <c r="E683">
        <v>5652</v>
      </c>
      <c r="F683">
        <v>3.7400000100000002</v>
      </c>
      <c r="G683">
        <v>3.7400000100000002</v>
      </c>
      <c r="H683">
        <v>0</v>
      </c>
      <c r="I683">
        <v>0.56999999300000004</v>
      </c>
      <c r="J683">
        <v>1.210000038</v>
      </c>
      <c r="K683">
        <v>1.960000038</v>
      </c>
      <c r="L683">
        <v>0</v>
      </c>
      <c r="M683">
        <v>8</v>
      </c>
      <c r="N683">
        <v>24</v>
      </c>
      <c r="O683">
        <v>142</v>
      </c>
      <c r="P683">
        <v>548</v>
      </c>
      <c r="Q683">
        <v>1718</v>
      </c>
    </row>
    <row r="684" spans="1:17" x14ac:dyDescent="0.3">
      <c r="A684">
        <v>6962181067</v>
      </c>
      <c r="B684" t="s">
        <v>19</v>
      </c>
      <c r="C684" t="s">
        <v>20</v>
      </c>
      <c r="D684" t="s">
        <v>20</v>
      </c>
      <c r="E684">
        <v>1551</v>
      </c>
      <c r="F684">
        <v>1.0299999710000001</v>
      </c>
      <c r="G684">
        <v>1.0299999710000001</v>
      </c>
      <c r="H684">
        <v>0</v>
      </c>
      <c r="I684">
        <v>0</v>
      </c>
      <c r="J684">
        <v>0</v>
      </c>
      <c r="K684">
        <v>1.0299999710000001</v>
      </c>
      <c r="L684">
        <v>0</v>
      </c>
      <c r="M684">
        <v>0</v>
      </c>
      <c r="N684">
        <v>0</v>
      </c>
      <c r="O684">
        <v>86</v>
      </c>
      <c r="P684">
        <v>862</v>
      </c>
      <c r="Q684">
        <v>1466</v>
      </c>
    </row>
    <row r="685" spans="1:17" x14ac:dyDescent="0.3">
      <c r="A685">
        <v>6962181067</v>
      </c>
      <c r="B685" t="s">
        <v>21</v>
      </c>
      <c r="C685" t="s">
        <v>22</v>
      </c>
      <c r="D685" t="s">
        <v>22</v>
      </c>
      <c r="E685">
        <v>5563</v>
      </c>
      <c r="F685">
        <v>3.6800000669999999</v>
      </c>
      <c r="G685">
        <v>3.6800000669999999</v>
      </c>
      <c r="H685">
        <v>0</v>
      </c>
      <c r="I685">
        <v>0</v>
      </c>
      <c r="J685">
        <v>0</v>
      </c>
      <c r="K685">
        <v>3.6800000669999999</v>
      </c>
      <c r="L685">
        <v>0</v>
      </c>
      <c r="M685">
        <v>0</v>
      </c>
      <c r="N685">
        <v>0</v>
      </c>
      <c r="O685">
        <v>217</v>
      </c>
      <c r="P685">
        <v>837</v>
      </c>
      <c r="Q685">
        <v>1756</v>
      </c>
    </row>
    <row r="686" spans="1:17" x14ac:dyDescent="0.3">
      <c r="A686">
        <v>6962181067</v>
      </c>
      <c r="B686" t="s">
        <v>24</v>
      </c>
      <c r="C686" t="s">
        <v>25</v>
      </c>
      <c r="D686" t="s">
        <v>25</v>
      </c>
      <c r="E686">
        <v>13217</v>
      </c>
      <c r="F686">
        <v>8.7399997710000008</v>
      </c>
      <c r="G686">
        <v>8.7399997710000008</v>
      </c>
      <c r="H686">
        <v>0</v>
      </c>
      <c r="I686">
        <v>3.6600000860000002</v>
      </c>
      <c r="J686">
        <v>0.189999998</v>
      </c>
      <c r="K686">
        <v>4.8800001139999996</v>
      </c>
      <c r="L686">
        <v>0</v>
      </c>
      <c r="M686">
        <v>50</v>
      </c>
      <c r="N686">
        <v>3</v>
      </c>
      <c r="O686">
        <v>280</v>
      </c>
      <c r="P686">
        <v>741</v>
      </c>
      <c r="Q686">
        <v>2173</v>
      </c>
    </row>
    <row r="687" spans="1:17" x14ac:dyDescent="0.3">
      <c r="A687">
        <v>6962181067</v>
      </c>
      <c r="B687" t="s">
        <v>26</v>
      </c>
      <c r="C687" t="s">
        <v>27</v>
      </c>
      <c r="D687" t="s">
        <v>27</v>
      </c>
      <c r="E687">
        <v>10145</v>
      </c>
      <c r="F687">
        <v>6.7100000380000004</v>
      </c>
      <c r="G687">
        <v>6.7100000380000004</v>
      </c>
      <c r="H687">
        <v>0</v>
      </c>
      <c r="I687">
        <v>0.33000001299999998</v>
      </c>
      <c r="J687">
        <v>0.68000000699999996</v>
      </c>
      <c r="K687">
        <v>5.6900000569999998</v>
      </c>
      <c r="L687">
        <v>0</v>
      </c>
      <c r="M687">
        <v>5</v>
      </c>
      <c r="N687">
        <v>13</v>
      </c>
      <c r="O687">
        <v>295</v>
      </c>
      <c r="P687">
        <v>634</v>
      </c>
      <c r="Q687">
        <v>2027</v>
      </c>
    </row>
    <row r="688" spans="1:17" x14ac:dyDescent="0.3">
      <c r="A688">
        <v>6962181067</v>
      </c>
      <c r="B688" t="s">
        <v>29</v>
      </c>
      <c r="C688" t="s">
        <v>30</v>
      </c>
      <c r="D688" t="s">
        <v>30</v>
      </c>
      <c r="E688">
        <v>11404</v>
      </c>
      <c r="F688">
        <v>7.5399999619999996</v>
      </c>
      <c r="G688">
        <v>7.5399999619999996</v>
      </c>
      <c r="H688">
        <v>0</v>
      </c>
      <c r="I688">
        <v>0.829999983</v>
      </c>
      <c r="J688">
        <v>2.3900001049999999</v>
      </c>
      <c r="K688">
        <v>4.3200001720000003</v>
      </c>
      <c r="L688">
        <v>0</v>
      </c>
      <c r="M688">
        <v>13</v>
      </c>
      <c r="N688">
        <v>42</v>
      </c>
      <c r="O688">
        <v>238</v>
      </c>
      <c r="P688">
        <v>689</v>
      </c>
      <c r="Q688">
        <v>2039</v>
      </c>
    </row>
    <row r="689" spans="1:17" x14ac:dyDescent="0.3">
      <c r="A689">
        <v>6962181067</v>
      </c>
      <c r="B689" t="s">
        <v>33</v>
      </c>
      <c r="C689" t="s">
        <v>34</v>
      </c>
      <c r="D689" t="s">
        <v>34</v>
      </c>
      <c r="E689">
        <v>10742</v>
      </c>
      <c r="F689">
        <v>7.0999999049999998</v>
      </c>
      <c r="G689">
        <v>7.0999999049999998</v>
      </c>
      <c r="H689">
        <v>0</v>
      </c>
      <c r="I689">
        <v>2.0999999049999998</v>
      </c>
      <c r="J689">
        <v>2.130000114</v>
      </c>
      <c r="K689">
        <v>2.869999886</v>
      </c>
      <c r="L689">
        <v>0</v>
      </c>
      <c r="M689">
        <v>35</v>
      </c>
      <c r="N689">
        <v>41</v>
      </c>
      <c r="O689">
        <v>195</v>
      </c>
      <c r="P689">
        <v>659</v>
      </c>
      <c r="Q689">
        <v>2046</v>
      </c>
    </row>
    <row r="690" spans="1:17" x14ac:dyDescent="0.3">
      <c r="A690">
        <v>6962181067</v>
      </c>
      <c r="B690" t="s">
        <v>35</v>
      </c>
      <c r="C690" t="s">
        <v>36</v>
      </c>
      <c r="D690" t="s">
        <v>36</v>
      </c>
      <c r="E690">
        <v>13928</v>
      </c>
      <c r="F690">
        <v>9.5500001910000005</v>
      </c>
      <c r="G690">
        <v>9.5500001910000005</v>
      </c>
      <c r="H690">
        <v>0</v>
      </c>
      <c r="I690">
        <v>4.2800002099999999</v>
      </c>
      <c r="J690">
        <v>0.189999998</v>
      </c>
      <c r="K690">
        <v>5.0900001530000001</v>
      </c>
      <c r="L690">
        <v>0</v>
      </c>
      <c r="M690">
        <v>48</v>
      </c>
      <c r="N690">
        <v>4</v>
      </c>
      <c r="O690">
        <v>297</v>
      </c>
      <c r="P690">
        <v>639</v>
      </c>
      <c r="Q690">
        <v>2174</v>
      </c>
    </row>
    <row r="691" spans="1:17" x14ac:dyDescent="0.3">
      <c r="A691">
        <v>6962181067</v>
      </c>
      <c r="B691" t="s">
        <v>37</v>
      </c>
      <c r="C691" t="s">
        <v>38</v>
      </c>
      <c r="D691" t="s">
        <v>38</v>
      </c>
      <c r="E691">
        <v>11835</v>
      </c>
      <c r="F691">
        <v>9.7100000380000004</v>
      </c>
      <c r="G691">
        <v>7.8800001139999996</v>
      </c>
      <c r="H691">
        <v>4.0816922189999998</v>
      </c>
      <c r="I691">
        <v>3.9900000100000002</v>
      </c>
      <c r="J691">
        <v>2.0999999049999998</v>
      </c>
      <c r="K691">
        <v>3.5099999899999998</v>
      </c>
      <c r="L691">
        <v>0.109999999</v>
      </c>
      <c r="M691">
        <v>53</v>
      </c>
      <c r="N691">
        <v>27</v>
      </c>
      <c r="O691">
        <v>214</v>
      </c>
      <c r="P691">
        <v>708</v>
      </c>
      <c r="Q691">
        <v>2179</v>
      </c>
    </row>
    <row r="692" spans="1:17" x14ac:dyDescent="0.3">
      <c r="A692">
        <v>6962181067</v>
      </c>
      <c r="B692" t="s">
        <v>39</v>
      </c>
      <c r="C692" t="s">
        <v>40</v>
      </c>
      <c r="D692" t="s">
        <v>40</v>
      </c>
      <c r="E692">
        <v>10725</v>
      </c>
      <c r="F692">
        <v>7.0900001530000001</v>
      </c>
      <c r="G692">
        <v>7.0900001530000001</v>
      </c>
      <c r="H692">
        <v>0</v>
      </c>
      <c r="I692">
        <v>1.769999981</v>
      </c>
      <c r="J692">
        <v>1.5499999520000001</v>
      </c>
      <c r="K692">
        <v>3.7699999809999998</v>
      </c>
      <c r="L692">
        <v>0</v>
      </c>
      <c r="M692">
        <v>30</v>
      </c>
      <c r="N692">
        <v>33</v>
      </c>
      <c r="O692">
        <v>240</v>
      </c>
      <c r="P692">
        <v>659</v>
      </c>
      <c r="Q692">
        <v>2086</v>
      </c>
    </row>
    <row r="693" spans="1:17" x14ac:dyDescent="0.3">
      <c r="A693">
        <v>6962181067</v>
      </c>
      <c r="B693" t="s">
        <v>41</v>
      </c>
      <c r="C693" t="s">
        <v>42</v>
      </c>
      <c r="D693" t="s">
        <v>42</v>
      </c>
      <c r="E693">
        <v>20031</v>
      </c>
      <c r="F693">
        <v>13.239999770000001</v>
      </c>
      <c r="G693">
        <v>13.239999770000001</v>
      </c>
      <c r="H693">
        <v>0</v>
      </c>
      <c r="I693">
        <v>4.1999998090000004</v>
      </c>
      <c r="J693">
        <v>2</v>
      </c>
      <c r="K693">
        <v>7.0399999619999996</v>
      </c>
      <c r="L693">
        <v>0</v>
      </c>
      <c r="M693">
        <v>58</v>
      </c>
      <c r="N693">
        <v>41</v>
      </c>
      <c r="O693">
        <v>347</v>
      </c>
      <c r="P693">
        <v>484</v>
      </c>
      <c r="Q693">
        <v>2571</v>
      </c>
    </row>
    <row r="694" spans="1:17" x14ac:dyDescent="0.3">
      <c r="A694">
        <v>6962181067</v>
      </c>
      <c r="B694" t="s">
        <v>43</v>
      </c>
      <c r="C694" t="s">
        <v>44</v>
      </c>
      <c r="D694" t="s">
        <v>44</v>
      </c>
      <c r="E694">
        <v>5029</v>
      </c>
      <c r="F694">
        <v>3.3199999330000001</v>
      </c>
      <c r="G694">
        <v>3.3199999330000001</v>
      </c>
      <c r="H694">
        <v>0</v>
      </c>
      <c r="I694">
        <v>0</v>
      </c>
      <c r="J694">
        <v>0</v>
      </c>
      <c r="K694">
        <v>3.3199999330000001</v>
      </c>
      <c r="L694">
        <v>0</v>
      </c>
      <c r="M694">
        <v>0</v>
      </c>
      <c r="N694">
        <v>0</v>
      </c>
      <c r="O694">
        <v>199</v>
      </c>
      <c r="P694">
        <v>720</v>
      </c>
      <c r="Q694">
        <v>1705</v>
      </c>
    </row>
    <row r="695" spans="1:17" x14ac:dyDescent="0.3">
      <c r="A695">
        <v>6962181067</v>
      </c>
      <c r="B695" t="s">
        <v>45</v>
      </c>
      <c r="C695" t="s">
        <v>46</v>
      </c>
      <c r="D695" t="s">
        <v>46</v>
      </c>
      <c r="E695">
        <v>13239</v>
      </c>
      <c r="F695">
        <v>9.2700004580000002</v>
      </c>
      <c r="G695">
        <v>9.0799999239999991</v>
      </c>
      <c r="H695">
        <v>2.7851750850000001</v>
      </c>
      <c r="I695">
        <v>3.0199999809999998</v>
      </c>
      <c r="J695">
        <v>1.6799999480000001</v>
      </c>
      <c r="K695">
        <v>4.4600000380000004</v>
      </c>
      <c r="L695">
        <v>0.10000000100000001</v>
      </c>
      <c r="M695">
        <v>35</v>
      </c>
      <c r="N695">
        <v>31</v>
      </c>
      <c r="O695">
        <v>282</v>
      </c>
      <c r="P695">
        <v>637</v>
      </c>
      <c r="Q695">
        <v>2194</v>
      </c>
    </row>
    <row r="696" spans="1:17" x14ac:dyDescent="0.3">
      <c r="A696">
        <v>6962181067</v>
      </c>
      <c r="B696" t="s">
        <v>47</v>
      </c>
      <c r="C696" t="s">
        <v>48</v>
      </c>
      <c r="D696" t="s">
        <v>48</v>
      </c>
      <c r="E696">
        <v>10433</v>
      </c>
      <c r="F696">
        <v>6.9000000950000002</v>
      </c>
      <c r="G696">
        <v>6.9000000950000002</v>
      </c>
      <c r="H696">
        <v>0</v>
      </c>
      <c r="I696">
        <v>2.579999924</v>
      </c>
      <c r="J696">
        <v>0.41999998700000002</v>
      </c>
      <c r="K696">
        <v>3.9000000950000002</v>
      </c>
      <c r="L696">
        <v>0</v>
      </c>
      <c r="M696">
        <v>36</v>
      </c>
      <c r="N696">
        <v>7</v>
      </c>
      <c r="O696">
        <v>254</v>
      </c>
      <c r="P696">
        <v>680</v>
      </c>
      <c r="Q696">
        <v>2012</v>
      </c>
    </row>
    <row r="697" spans="1:17" x14ac:dyDescent="0.3">
      <c r="A697">
        <v>6962181067</v>
      </c>
      <c r="B697" t="s">
        <v>49</v>
      </c>
      <c r="C697" t="s">
        <v>50</v>
      </c>
      <c r="D697" t="s">
        <v>50</v>
      </c>
      <c r="E697">
        <v>10320</v>
      </c>
      <c r="F697">
        <v>6.8200001720000003</v>
      </c>
      <c r="G697">
        <v>6.8200001720000003</v>
      </c>
      <c r="H697">
        <v>0</v>
      </c>
      <c r="I697">
        <v>0.55000001200000004</v>
      </c>
      <c r="J697">
        <v>2.0199999809999998</v>
      </c>
      <c r="K697">
        <v>4.25</v>
      </c>
      <c r="L697">
        <v>0</v>
      </c>
      <c r="M697">
        <v>7</v>
      </c>
      <c r="N697">
        <v>38</v>
      </c>
      <c r="O697">
        <v>279</v>
      </c>
      <c r="P697">
        <v>697</v>
      </c>
      <c r="Q697">
        <v>2034</v>
      </c>
    </row>
    <row r="698" spans="1:17" x14ac:dyDescent="0.3">
      <c r="A698">
        <v>6962181067</v>
      </c>
      <c r="B698" t="s">
        <v>51</v>
      </c>
      <c r="C698" t="s">
        <v>52</v>
      </c>
      <c r="D698" t="s">
        <v>52</v>
      </c>
      <c r="E698">
        <v>12627</v>
      </c>
      <c r="F698">
        <v>8.3500003809999992</v>
      </c>
      <c r="G698">
        <v>8.3500003809999992</v>
      </c>
      <c r="H698">
        <v>0</v>
      </c>
      <c r="I698">
        <v>2.5099999899999998</v>
      </c>
      <c r="J698">
        <v>0.23999999499999999</v>
      </c>
      <c r="K698">
        <v>5.5900001530000001</v>
      </c>
      <c r="L698">
        <v>0</v>
      </c>
      <c r="M698">
        <v>38</v>
      </c>
      <c r="N698">
        <v>8</v>
      </c>
      <c r="O698">
        <v>288</v>
      </c>
      <c r="P698">
        <v>621</v>
      </c>
      <c r="Q698">
        <v>2182</v>
      </c>
    </row>
    <row r="699" spans="1:17" x14ac:dyDescent="0.3">
      <c r="A699">
        <v>6962181067</v>
      </c>
      <c r="B699" t="s">
        <v>53</v>
      </c>
      <c r="C699" t="s">
        <v>54</v>
      </c>
      <c r="D699" t="s">
        <v>54</v>
      </c>
      <c r="E699">
        <v>10762</v>
      </c>
      <c r="F699">
        <v>7.1100001339999999</v>
      </c>
      <c r="G699">
        <v>7.1100001339999999</v>
      </c>
      <c r="H699">
        <v>0</v>
      </c>
      <c r="I699">
        <v>0.81999999300000004</v>
      </c>
      <c r="J699">
        <v>0.47999998900000002</v>
      </c>
      <c r="K699">
        <v>5.8099999430000002</v>
      </c>
      <c r="L699">
        <v>0</v>
      </c>
      <c r="M699">
        <v>12</v>
      </c>
      <c r="N699">
        <v>15</v>
      </c>
      <c r="O699">
        <v>369</v>
      </c>
      <c r="P699">
        <v>645</v>
      </c>
      <c r="Q699">
        <v>2254</v>
      </c>
    </row>
    <row r="700" spans="1:17" x14ac:dyDescent="0.3">
      <c r="A700">
        <v>6962181067</v>
      </c>
      <c r="B700" t="s">
        <v>55</v>
      </c>
      <c r="C700" t="s">
        <v>56</v>
      </c>
      <c r="D700" t="s">
        <v>56</v>
      </c>
      <c r="E700">
        <v>10081</v>
      </c>
      <c r="F700">
        <v>6.6599998469999999</v>
      </c>
      <c r="G700">
        <v>6.6599998469999999</v>
      </c>
      <c r="H700">
        <v>0</v>
      </c>
      <c r="I700">
        <v>2.2400000100000002</v>
      </c>
      <c r="J700">
        <v>0.75999998999999996</v>
      </c>
      <c r="K700">
        <v>3.670000076</v>
      </c>
      <c r="L700">
        <v>0</v>
      </c>
      <c r="M700">
        <v>32</v>
      </c>
      <c r="N700">
        <v>16</v>
      </c>
      <c r="O700">
        <v>237</v>
      </c>
      <c r="P700">
        <v>731</v>
      </c>
      <c r="Q700">
        <v>2002</v>
      </c>
    </row>
    <row r="701" spans="1:17" x14ac:dyDescent="0.3">
      <c r="A701">
        <v>6962181067</v>
      </c>
      <c r="B701" s="1">
        <v>42374</v>
      </c>
      <c r="C701" s="1">
        <v>42374</v>
      </c>
      <c r="D701" t="s">
        <v>57</v>
      </c>
      <c r="E701">
        <v>5454</v>
      </c>
      <c r="F701">
        <v>3.6099998950000001</v>
      </c>
      <c r="G701">
        <v>3.6099998950000001</v>
      </c>
      <c r="H701">
        <v>0</v>
      </c>
      <c r="I701">
        <v>0</v>
      </c>
      <c r="J701">
        <v>0</v>
      </c>
      <c r="K701">
        <v>3.6099998950000001</v>
      </c>
      <c r="L701">
        <v>0</v>
      </c>
      <c r="M701">
        <v>0</v>
      </c>
      <c r="N701">
        <v>0</v>
      </c>
      <c r="O701">
        <v>215</v>
      </c>
      <c r="P701">
        <v>722</v>
      </c>
      <c r="Q701">
        <v>1740</v>
      </c>
    </row>
    <row r="702" spans="1:17" x14ac:dyDescent="0.3">
      <c r="A702">
        <v>6962181067</v>
      </c>
      <c r="B702" s="1">
        <v>42405</v>
      </c>
      <c r="C702" s="1">
        <v>42405</v>
      </c>
      <c r="D702" t="s">
        <v>58</v>
      </c>
      <c r="E702">
        <v>12912</v>
      </c>
      <c r="F702">
        <v>8.5399999619999996</v>
      </c>
      <c r="G702">
        <v>8.5399999619999996</v>
      </c>
      <c r="H702">
        <v>0</v>
      </c>
      <c r="I702">
        <v>1.2000000479999999</v>
      </c>
      <c r="J702">
        <v>2</v>
      </c>
      <c r="K702">
        <v>5.3400001530000001</v>
      </c>
      <c r="L702">
        <v>0</v>
      </c>
      <c r="M702">
        <v>18</v>
      </c>
      <c r="N702">
        <v>39</v>
      </c>
      <c r="O702">
        <v>313</v>
      </c>
      <c r="P702">
        <v>655</v>
      </c>
      <c r="Q702">
        <v>2162</v>
      </c>
    </row>
    <row r="703" spans="1:17" x14ac:dyDescent="0.3">
      <c r="A703">
        <v>6962181067</v>
      </c>
      <c r="B703" s="1">
        <v>42434</v>
      </c>
      <c r="C703" s="1">
        <v>42434</v>
      </c>
      <c r="D703" t="s">
        <v>59</v>
      </c>
      <c r="E703">
        <v>12109</v>
      </c>
      <c r="F703">
        <v>8.1199998860000004</v>
      </c>
      <c r="G703">
        <v>8.1199998860000004</v>
      </c>
      <c r="H703">
        <v>0</v>
      </c>
      <c r="I703">
        <v>1.7400000099999999</v>
      </c>
      <c r="J703">
        <v>2.039999962</v>
      </c>
      <c r="K703">
        <v>4.329999924</v>
      </c>
      <c r="L703">
        <v>0</v>
      </c>
      <c r="M703">
        <v>21</v>
      </c>
      <c r="N703">
        <v>36</v>
      </c>
      <c r="O703">
        <v>267</v>
      </c>
      <c r="P703">
        <v>654</v>
      </c>
      <c r="Q703">
        <v>2072</v>
      </c>
    </row>
    <row r="704" spans="1:17" x14ac:dyDescent="0.3">
      <c r="A704">
        <v>6962181067</v>
      </c>
      <c r="B704" s="1">
        <v>42465</v>
      </c>
      <c r="C704" s="1">
        <v>42465</v>
      </c>
      <c r="D704" t="s">
        <v>57</v>
      </c>
      <c r="E704">
        <v>10147</v>
      </c>
      <c r="F704">
        <v>6.7100000380000004</v>
      </c>
      <c r="G704">
        <v>6.7100000380000004</v>
      </c>
      <c r="H704">
        <v>0</v>
      </c>
      <c r="I704">
        <v>0.469999999</v>
      </c>
      <c r="J704">
        <v>1.6799999480000001</v>
      </c>
      <c r="K704">
        <v>4.5500001909999996</v>
      </c>
      <c r="L704">
        <v>0</v>
      </c>
      <c r="M704">
        <v>15</v>
      </c>
      <c r="N704">
        <v>36</v>
      </c>
      <c r="O704">
        <v>284</v>
      </c>
      <c r="P704">
        <v>683</v>
      </c>
      <c r="Q704">
        <v>2086</v>
      </c>
    </row>
    <row r="705" spans="1:17" x14ac:dyDescent="0.3">
      <c r="A705">
        <v>6962181067</v>
      </c>
      <c r="B705" s="1">
        <v>42495</v>
      </c>
      <c r="C705" s="1">
        <v>42495</v>
      </c>
      <c r="D705" t="s">
        <v>60</v>
      </c>
      <c r="E705">
        <v>10524</v>
      </c>
      <c r="F705">
        <v>6.9600000380000004</v>
      </c>
      <c r="G705">
        <v>6.9600000380000004</v>
      </c>
      <c r="H705">
        <v>0</v>
      </c>
      <c r="I705">
        <v>0.99000001000000004</v>
      </c>
      <c r="J705">
        <v>1.1599999670000001</v>
      </c>
      <c r="K705">
        <v>4.8099999430000002</v>
      </c>
      <c r="L705">
        <v>0</v>
      </c>
      <c r="M705">
        <v>14</v>
      </c>
      <c r="N705">
        <v>22</v>
      </c>
      <c r="O705">
        <v>305</v>
      </c>
      <c r="P705">
        <v>591</v>
      </c>
      <c r="Q705">
        <v>2066</v>
      </c>
    </row>
    <row r="706" spans="1:17" x14ac:dyDescent="0.3">
      <c r="A706">
        <v>6962181067</v>
      </c>
      <c r="B706" s="1">
        <v>42526</v>
      </c>
      <c r="C706" s="1">
        <v>42526</v>
      </c>
      <c r="D706" t="s">
        <v>16</v>
      </c>
      <c r="E706">
        <v>5908</v>
      </c>
      <c r="F706">
        <v>3.9100000860000002</v>
      </c>
      <c r="G706">
        <v>3.9100000860000002</v>
      </c>
      <c r="H706">
        <v>0</v>
      </c>
      <c r="I706">
        <v>0</v>
      </c>
      <c r="J706">
        <v>0</v>
      </c>
      <c r="K706">
        <v>3.9100000860000002</v>
      </c>
      <c r="L706">
        <v>0</v>
      </c>
      <c r="M706">
        <v>0</v>
      </c>
      <c r="N706">
        <v>0</v>
      </c>
      <c r="O706">
        <v>299</v>
      </c>
      <c r="P706">
        <v>717</v>
      </c>
      <c r="Q706">
        <v>1850</v>
      </c>
    </row>
    <row r="707" spans="1:17" x14ac:dyDescent="0.3">
      <c r="A707">
        <v>6962181067</v>
      </c>
      <c r="B707" s="1">
        <v>42556</v>
      </c>
      <c r="C707" s="1">
        <v>42556</v>
      </c>
      <c r="D707" t="s">
        <v>57</v>
      </c>
      <c r="E707">
        <v>6815</v>
      </c>
      <c r="F707">
        <v>4.5</v>
      </c>
      <c r="G707">
        <v>4.5</v>
      </c>
      <c r="H707">
        <v>0</v>
      </c>
      <c r="I707">
        <v>0</v>
      </c>
      <c r="J707">
        <v>0</v>
      </c>
      <c r="K707">
        <v>4.5</v>
      </c>
      <c r="L707">
        <v>0</v>
      </c>
      <c r="M707">
        <v>0</v>
      </c>
      <c r="N707">
        <v>0</v>
      </c>
      <c r="O707">
        <v>328</v>
      </c>
      <c r="P707">
        <v>745</v>
      </c>
      <c r="Q707">
        <v>1947</v>
      </c>
    </row>
    <row r="708" spans="1:17" x14ac:dyDescent="0.3">
      <c r="A708">
        <v>6962181067</v>
      </c>
      <c r="B708" s="1">
        <v>42587</v>
      </c>
      <c r="C708" s="1">
        <v>42587</v>
      </c>
      <c r="D708" t="s">
        <v>58</v>
      </c>
      <c r="E708">
        <v>4188</v>
      </c>
      <c r="F708">
        <v>2.7699999809999998</v>
      </c>
      <c r="G708">
        <v>2.7699999809999998</v>
      </c>
      <c r="H708">
        <v>0</v>
      </c>
      <c r="I708">
        <v>0</v>
      </c>
      <c r="J708">
        <v>0.519999981</v>
      </c>
      <c r="K708">
        <v>2.25</v>
      </c>
      <c r="L708">
        <v>0</v>
      </c>
      <c r="M708">
        <v>0</v>
      </c>
      <c r="N708">
        <v>14</v>
      </c>
      <c r="O708">
        <v>151</v>
      </c>
      <c r="P708">
        <v>709</v>
      </c>
      <c r="Q708">
        <v>1659</v>
      </c>
    </row>
    <row r="709" spans="1:17" x14ac:dyDescent="0.3">
      <c r="A709">
        <v>6962181067</v>
      </c>
      <c r="B709" s="1">
        <v>42618</v>
      </c>
      <c r="C709" s="1">
        <v>42618</v>
      </c>
      <c r="D709" t="s">
        <v>61</v>
      </c>
      <c r="E709">
        <v>12342</v>
      </c>
      <c r="F709">
        <v>8.7200002669999996</v>
      </c>
      <c r="G709">
        <v>8.6800003050000001</v>
      </c>
      <c r="H709">
        <v>3.1678218839999999</v>
      </c>
      <c r="I709">
        <v>3.9000000950000002</v>
      </c>
      <c r="J709">
        <v>1.1799999480000001</v>
      </c>
      <c r="K709">
        <v>3.6500000950000002</v>
      </c>
      <c r="L709">
        <v>0</v>
      </c>
      <c r="M709">
        <v>43</v>
      </c>
      <c r="N709">
        <v>21</v>
      </c>
      <c r="O709">
        <v>231</v>
      </c>
      <c r="P709">
        <v>607</v>
      </c>
      <c r="Q709">
        <v>2105</v>
      </c>
    </row>
    <row r="710" spans="1:17" x14ac:dyDescent="0.3">
      <c r="A710">
        <v>6962181067</v>
      </c>
      <c r="B710" s="1">
        <v>42648</v>
      </c>
      <c r="C710" s="1">
        <v>42648</v>
      </c>
      <c r="D710" t="s">
        <v>62</v>
      </c>
      <c r="E710">
        <v>15448</v>
      </c>
      <c r="F710">
        <v>10.210000040000001</v>
      </c>
      <c r="G710">
        <v>10.210000040000001</v>
      </c>
      <c r="H710">
        <v>0</v>
      </c>
      <c r="I710">
        <v>3.4700000289999999</v>
      </c>
      <c r="J710">
        <v>1.75</v>
      </c>
      <c r="K710">
        <v>4.9899997709999999</v>
      </c>
      <c r="L710">
        <v>0</v>
      </c>
      <c r="M710">
        <v>62</v>
      </c>
      <c r="N710">
        <v>34</v>
      </c>
      <c r="O710">
        <v>275</v>
      </c>
      <c r="P710">
        <v>626</v>
      </c>
      <c r="Q710">
        <v>2361</v>
      </c>
    </row>
    <row r="711" spans="1:17" x14ac:dyDescent="0.3">
      <c r="A711">
        <v>6962181067</v>
      </c>
      <c r="B711" s="1">
        <v>42679</v>
      </c>
      <c r="C711" s="1">
        <v>42679</v>
      </c>
      <c r="D711" t="s">
        <v>59</v>
      </c>
      <c r="E711">
        <v>6722</v>
      </c>
      <c r="F711">
        <v>4.4400000569999998</v>
      </c>
      <c r="G711">
        <v>4.4400000569999998</v>
      </c>
      <c r="H711">
        <v>0</v>
      </c>
      <c r="I711">
        <v>1.4900000099999999</v>
      </c>
      <c r="J711">
        <v>0.310000002</v>
      </c>
      <c r="K711">
        <v>2.6500000950000002</v>
      </c>
      <c r="L711">
        <v>0</v>
      </c>
      <c r="M711">
        <v>24</v>
      </c>
      <c r="N711">
        <v>7</v>
      </c>
      <c r="O711">
        <v>199</v>
      </c>
      <c r="P711">
        <v>709</v>
      </c>
      <c r="Q711">
        <v>1855</v>
      </c>
    </row>
    <row r="712" spans="1:17" x14ac:dyDescent="0.3">
      <c r="A712">
        <v>6962181067</v>
      </c>
      <c r="B712" s="1">
        <v>42709</v>
      </c>
      <c r="C712" s="1">
        <v>42709</v>
      </c>
      <c r="D712" t="s">
        <v>61</v>
      </c>
      <c r="E712">
        <v>3587</v>
      </c>
      <c r="F712">
        <v>2.369999886</v>
      </c>
      <c r="G712">
        <v>2.369999886</v>
      </c>
      <c r="H712">
        <v>0</v>
      </c>
      <c r="I712">
        <v>0</v>
      </c>
      <c r="J712">
        <v>0.25</v>
      </c>
      <c r="K712">
        <v>2.1099998950000001</v>
      </c>
      <c r="L712">
        <v>0</v>
      </c>
      <c r="M712">
        <v>0</v>
      </c>
      <c r="N712">
        <v>8</v>
      </c>
      <c r="O712">
        <v>105</v>
      </c>
      <c r="P712">
        <v>127</v>
      </c>
      <c r="Q712">
        <v>928</v>
      </c>
    </row>
    <row r="713" spans="1:17" x14ac:dyDescent="0.3">
      <c r="A713">
        <v>7007744171</v>
      </c>
      <c r="B713" s="1">
        <v>42708</v>
      </c>
      <c r="C713" s="1">
        <v>42708</v>
      </c>
      <c r="D713" t="s">
        <v>16</v>
      </c>
      <c r="E713">
        <v>14172</v>
      </c>
      <c r="F713">
        <v>10.289999959999999</v>
      </c>
      <c r="G713">
        <v>9.4799995419999998</v>
      </c>
      <c r="H713">
        <v>4.869782925</v>
      </c>
      <c r="I713">
        <v>4.5</v>
      </c>
      <c r="J713">
        <v>0.37999999499999998</v>
      </c>
      <c r="K713">
        <v>5.4099998469999999</v>
      </c>
      <c r="L713">
        <v>0</v>
      </c>
      <c r="M713">
        <v>53</v>
      </c>
      <c r="N713">
        <v>8</v>
      </c>
      <c r="O713">
        <v>355</v>
      </c>
      <c r="P713">
        <v>1024</v>
      </c>
      <c r="Q713">
        <v>2937</v>
      </c>
    </row>
    <row r="714" spans="1:17" x14ac:dyDescent="0.3">
      <c r="A714">
        <v>7007744171</v>
      </c>
      <c r="B714" t="s">
        <v>17</v>
      </c>
      <c r="C714" t="s">
        <v>18</v>
      </c>
      <c r="D714" t="s">
        <v>18</v>
      </c>
      <c r="E714">
        <v>12862</v>
      </c>
      <c r="F714">
        <v>9.6499996190000008</v>
      </c>
      <c r="G714">
        <v>8.6000003809999992</v>
      </c>
      <c r="H714">
        <v>4.8513069150000003</v>
      </c>
      <c r="I714">
        <v>4.6100001339999999</v>
      </c>
      <c r="J714">
        <v>0.560000002</v>
      </c>
      <c r="K714">
        <v>4.4800000190000002</v>
      </c>
      <c r="L714">
        <v>0</v>
      </c>
      <c r="M714">
        <v>56</v>
      </c>
      <c r="N714">
        <v>22</v>
      </c>
      <c r="O714">
        <v>261</v>
      </c>
      <c r="P714">
        <v>1101</v>
      </c>
      <c r="Q714">
        <v>2742</v>
      </c>
    </row>
    <row r="715" spans="1:17" x14ac:dyDescent="0.3">
      <c r="A715">
        <v>7007744171</v>
      </c>
      <c r="B715" t="s">
        <v>19</v>
      </c>
      <c r="C715" t="s">
        <v>20</v>
      </c>
      <c r="D715" t="s">
        <v>20</v>
      </c>
      <c r="E715">
        <v>11179</v>
      </c>
      <c r="F715">
        <v>8.2399997710000008</v>
      </c>
      <c r="G715">
        <v>7.4800000190000002</v>
      </c>
      <c r="H715">
        <v>3.2854149339999998</v>
      </c>
      <c r="I715">
        <v>2.9500000480000002</v>
      </c>
      <c r="J715">
        <v>0.34000000400000002</v>
      </c>
      <c r="K715">
        <v>4.9600000380000004</v>
      </c>
      <c r="L715">
        <v>0</v>
      </c>
      <c r="M715">
        <v>34</v>
      </c>
      <c r="N715">
        <v>6</v>
      </c>
      <c r="O715">
        <v>304</v>
      </c>
      <c r="P715">
        <v>1096</v>
      </c>
      <c r="Q715">
        <v>2668</v>
      </c>
    </row>
    <row r="716" spans="1:17" x14ac:dyDescent="0.3">
      <c r="A716">
        <v>7007744171</v>
      </c>
      <c r="B716" t="s">
        <v>21</v>
      </c>
      <c r="C716" t="s">
        <v>22</v>
      </c>
      <c r="D716" t="s">
        <v>22</v>
      </c>
      <c r="E716">
        <v>5273</v>
      </c>
      <c r="F716">
        <v>3.5299999710000001</v>
      </c>
      <c r="G716">
        <v>3.5299999710000001</v>
      </c>
      <c r="H716">
        <v>0</v>
      </c>
      <c r="I716">
        <v>0</v>
      </c>
      <c r="J716">
        <v>0</v>
      </c>
      <c r="K716">
        <v>3.5299999710000001</v>
      </c>
      <c r="L716">
        <v>0</v>
      </c>
      <c r="M716">
        <v>0</v>
      </c>
      <c r="N716">
        <v>0</v>
      </c>
      <c r="O716">
        <v>202</v>
      </c>
      <c r="P716">
        <v>1238</v>
      </c>
      <c r="Q716">
        <v>2098</v>
      </c>
    </row>
    <row r="717" spans="1:17" x14ac:dyDescent="0.3">
      <c r="A717">
        <v>7007744171</v>
      </c>
      <c r="B717" t="s">
        <v>24</v>
      </c>
      <c r="C717" t="s">
        <v>25</v>
      </c>
      <c r="D717" t="s">
        <v>25</v>
      </c>
      <c r="E717">
        <v>4631</v>
      </c>
      <c r="F717">
        <v>3.0999999049999998</v>
      </c>
      <c r="G717">
        <v>3.0999999049999998</v>
      </c>
      <c r="H717">
        <v>0</v>
      </c>
      <c r="I717">
        <v>0</v>
      </c>
      <c r="J717">
        <v>0</v>
      </c>
      <c r="K717">
        <v>3.0999999049999998</v>
      </c>
      <c r="L717">
        <v>0</v>
      </c>
      <c r="M717">
        <v>0</v>
      </c>
      <c r="N717">
        <v>0</v>
      </c>
      <c r="O717">
        <v>203</v>
      </c>
      <c r="P717">
        <v>1155</v>
      </c>
      <c r="Q717">
        <v>2076</v>
      </c>
    </row>
    <row r="718" spans="1:17" x14ac:dyDescent="0.3">
      <c r="A718">
        <v>7007744171</v>
      </c>
      <c r="B718" t="s">
        <v>26</v>
      </c>
      <c r="C718" t="s">
        <v>27</v>
      </c>
      <c r="D718" t="s">
        <v>27</v>
      </c>
      <c r="E718">
        <v>8059</v>
      </c>
      <c r="F718">
        <v>5.3899998660000001</v>
      </c>
      <c r="G718">
        <v>5.3899998660000001</v>
      </c>
      <c r="H718">
        <v>0</v>
      </c>
      <c r="I718">
        <v>0</v>
      </c>
      <c r="J718">
        <v>0</v>
      </c>
      <c r="K718">
        <v>5.3899998660000001</v>
      </c>
      <c r="L718">
        <v>0</v>
      </c>
      <c r="M718">
        <v>0</v>
      </c>
      <c r="N718">
        <v>0</v>
      </c>
      <c r="O718">
        <v>305</v>
      </c>
      <c r="P718">
        <v>1135</v>
      </c>
      <c r="Q718">
        <v>2383</v>
      </c>
    </row>
    <row r="719" spans="1:17" x14ac:dyDescent="0.3">
      <c r="A719">
        <v>7007744171</v>
      </c>
      <c r="B719" t="s">
        <v>29</v>
      </c>
      <c r="C719" t="s">
        <v>30</v>
      </c>
      <c r="D719" t="s">
        <v>30</v>
      </c>
      <c r="E719">
        <v>14816</v>
      </c>
      <c r="F719">
        <v>10.97999954</v>
      </c>
      <c r="G719">
        <v>9.9099998469999999</v>
      </c>
      <c r="H719">
        <v>4.9305500980000003</v>
      </c>
      <c r="I719">
        <v>3.789999962</v>
      </c>
      <c r="J719">
        <v>2.119999886</v>
      </c>
      <c r="K719">
        <v>5.0500001909999996</v>
      </c>
      <c r="L719">
        <v>0.02</v>
      </c>
      <c r="M719">
        <v>48</v>
      </c>
      <c r="N719">
        <v>31</v>
      </c>
      <c r="O719">
        <v>284</v>
      </c>
      <c r="P719">
        <v>1077</v>
      </c>
      <c r="Q719">
        <v>2832</v>
      </c>
    </row>
    <row r="720" spans="1:17" x14ac:dyDescent="0.3">
      <c r="A720">
        <v>7007744171</v>
      </c>
      <c r="B720" t="s">
        <v>33</v>
      </c>
      <c r="C720" t="s">
        <v>34</v>
      </c>
      <c r="D720" t="s">
        <v>34</v>
      </c>
      <c r="E720">
        <v>14194</v>
      </c>
      <c r="F720">
        <v>10.47999954</v>
      </c>
      <c r="G720">
        <v>9.5</v>
      </c>
      <c r="H720">
        <v>4.9421420100000004</v>
      </c>
      <c r="I720">
        <v>4.4099998469999999</v>
      </c>
      <c r="J720">
        <v>0.75999998999999996</v>
      </c>
      <c r="K720">
        <v>5.3099999430000002</v>
      </c>
      <c r="L720">
        <v>0</v>
      </c>
      <c r="M720">
        <v>53</v>
      </c>
      <c r="N720">
        <v>17</v>
      </c>
      <c r="O720">
        <v>304</v>
      </c>
      <c r="P720">
        <v>1066</v>
      </c>
      <c r="Q720">
        <v>2812</v>
      </c>
    </row>
    <row r="721" spans="1:17" x14ac:dyDescent="0.3">
      <c r="A721">
        <v>7007744171</v>
      </c>
      <c r="B721" t="s">
        <v>35</v>
      </c>
      <c r="C721" t="s">
        <v>36</v>
      </c>
      <c r="D721" t="s">
        <v>36</v>
      </c>
      <c r="E721">
        <v>15566</v>
      </c>
      <c r="F721">
        <v>11.31000042</v>
      </c>
      <c r="G721">
        <v>10.40999985</v>
      </c>
      <c r="H721">
        <v>4.924840927</v>
      </c>
      <c r="I721">
        <v>4.7899999619999996</v>
      </c>
      <c r="J721">
        <v>0.670000017</v>
      </c>
      <c r="K721">
        <v>5.8600001339999999</v>
      </c>
      <c r="L721">
        <v>0</v>
      </c>
      <c r="M721">
        <v>60</v>
      </c>
      <c r="N721">
        <v>33</v>
      </c>
      <c r="O721">
        <v>347</v>
      </c>
      <c r="P721">
        <v>1000</v>
      </c>
      <c r="Q721">
        <v>3096</v>
      </c>
    </row>
    <row r="722" spans="1:17" x14ac:dyDescent="0.3">
      <c r="A722">
        <v>7007744171</v>
      </c>
      <c r="B722" t="s">
        <v>37</v>
      </c>
      <c r="C722" t="s">
        <v>38</v>
      </c>
      <c r="D722" t="s">
        <v>38</v>
      </c>
      <c r="E722">
        <v>13744</v>
      </c>
      <c r="F722">
        <v>9.1899995800000003</v>
      </c>
      <c r="G722">
        <v>9.1899995800000003</v>
      </c>
      <c r="H722">
        <v>0</v>
      </c>
      <c r="I722">
        <v>2.1500000950000002</v>
      </c>
      <c r="J722">
        <v>1.8700000050000001</v>
      </c>
      <c r="K722">
        <v>5.170000076</v>
      </c>
      <c r="L722">
        <v>0</v>
      </c>
      <c r="M722">
        <v>30</v>
      </c>
      <c r="N722">
        <v>34</v>
      </c>
      <c r="O722">
        <v>327</v>
      </c>
      <c r="P722">
        <v>1049</v>
      </c>
      <c r="Q722">
        <v>2763</v>
      </c>
    </row>
    <row r="723" spans="1:17" x14ac:dyDescent="0.3">
      <c r="A723">
        <v>7007744171</v>
      </c>
      <c r="B723" t="s">
        <v>39</v>
      </c>
      <c r="C723" t="s">
        <v>40</v>
      </c>
      <c r="D723" t="s">
        <v>40</v>
      </c>
      <c r="E723">
        <v>15299</v>
      </c>
      <c r="F723">
        <v>10.239999770000001</v>
      </c>
      <c r="G723">
        <v>10.239999770000001</v>
      </c>
      <c r="H723">
        <v>0</v>
      </c>
      <c r="I723">
        <v>4.0999999049999998</v>
      </c>
      <c r="J723">
        <v>1.7599999900000001</v>
      </c>
      <c r="K723">
        <v>4.3699998860000004</v>
      </c>
      <c r="L723">
        <v>0</v>
      </c>
      <c r="M723">
        <v>64</v>
      </c>
      <c r="N723">
        <v>50</v>
      </c>
      <c r="O723">
        <v>261</v>
      </c>
      <c r="P723">
        <v>1065</v>
      </c>
      <c r="Q723">
        <v>2889</v>
      </c>
    </row>
    <row r="724" spans="1:17" x14ac:dyDescent="0.3">
      <c r="A724">
        <v>7007744171</v>
      </c>
      <c r="B724" t="s">
        <v>41</v>
      </c>
      <c r="C724" t="s">
        <v>42</v>
      </c>
      <c r="D724" t="s">
        <v>42</v>
      </c>
      <c r="E724">
        <v>8093</v>
      </c>
      <c r="F724">
        <v>5.4099998469999999</v>
      </c>
      <c r="G724">
        <v>5.4099998469999999</v>
      </c>
      <c r="H724">
        <v>0</v>
      </c>
      <c r="I724">
        <v>0.12999999500000001</v>
      </c>
      <c r="J724">
        <v>1.1299999949999999</v>
      </c>
      <c r="K724">
        <v>4.1500000950000002</v>
      </c>
      <c r="L724">
        <v>0</v>
      </c>
      <c r="M724">
        <v>2</v>
      </c>
      <c r="N724">
        <v>25</v>
      </c>
      <c r="O724">
        <v>223</v>
      </c>
      <c r="P724">
        <v>1190</v>
      </c>
      <c r="Q724">
        <v>2284</v>
      </c>
    </row>
    <row r="725" spans="1:17" x14ac:dyDescent="0.3">
      <c r="A725">
        <v>7007744171</v>
      </c>
      <c r="B725" t="s">
        <v>43</v>
      </c>
      <c r="C725" t="s">
        <v>44</v>
      </c>
      <c r="D725" t="s">
        <v>44</v>
      </c>
      <c r="E725">
        <v>11085</v>
      </c>
      <c r="F725">
        <v>7.420000076</v>
      </c>
      <c r="G725">
        <v>7.420000076</v>
      </c>
      <c r="H725">
        <v>0</v>
      </c>
      <c r="I725">
        <v>0</v>
      </c>
      <c r="J725">
        <v>0</v>
      </c>
      <c r="K725">
        <v>7.420000076</v>
      </c>
      <c r="L725">
        <v>0</v>
      </c>
      <c r="M725">
        <v>0</v>
      </c>
      <c r="N725">
        <v>0</v>
      </c>
      <c r="O725">
        <v>419</v>
      </c>
      <c r="P725">
        <v>1021</v>
      </c>
      <c r="Q725">
        <v>2667</v>
      </c>
    </row>
    <row r="726" spans="1:17" x14ac:dyDescent="0.3">
      <c r="A726">
        <v>7007744171</v>
      </c>
      <c r="B726" t="s">
        <v>45</v>
      </c>
      <c r="C726" t="s">
        <v>46</v>
      </c>
      <c r="D726" t="s">
        <v>46</v>
      </c>
      <c r="E726">
        <v>18229</v>
      </c>
      <c r="F726">
        <v>13.34000015</v>
      </c>
      <c r="G726">
        <v>12.19999981</v>
      </c>
      <c r="H726">
        <v>4.8617920879999996</v>
      </c>
      <c r="I726">
        <v>4.3099999430000002</v>
      </c>
      <c r="J726">
        <v>1.3700000050000001</v>
      </c>
      <c r="K726">
        <v>7.670000076</v>
      </c>
      <c r="L726">
        <v>0</v>
      </c>
      <c r="M726">
        <v>51</v>
      </c>
      <c r="N726">
        <v>24</v>
      </c>
      <c r="O726">
        <v>379</v>
      </c>
      <c r="P726">
        <v>986</v>
      </c>
      <c r="Q726">
        <v>3055</v>
      </c>
    </row>
    <row r="727" spans="1:17" x14ac:dyDescent="0.3">
      <c r="A727">
        <v>7007744171</v>
      </c>
      <c r="B727" t="s">
        <v>47</v>
      </c>
      <c r="C727" t="s">
        <v>48</v>
      </c>
      <c r="D727" t="s">
        <v>48</v>
      </c>
      <c r="E727">
        <v>15090</v>
      </c>
      <c r="F727">
        <v>10.100000380000001</v>
      </c>
      <c r="G727">
        <v>10.100000380000001</v>
      </c>
      <c r="H727">
        <v>0</v>
      </c>
      <c r="I727">
        <v>0.93000000699999996</v>
      </c>
      <c r="J727">
        <v>0.939999998</v>
      </c>
      <c r="K727">
        <v>8.2299995419999998</v>
      </c>
      <c r="L727">
        <v>0</v>
      </c>
      <c r="M727">
        <v>16</v>
      </c>
      <c r="N727">
        <v>22</v>
      </c>
      <c r="O727">
        <v>424</v>
      </c>
      <c r="P727">
        <v>978</v>
      </c>
      <c r="Q727">
        <v>2939</v>
      </c>
    </row>
    <row r="728" spans="1:17" x14ac:dyDescent="0.3">
      <c r="A728">
        <v>7007744171</v>
      </c>
      <c r="B728" t="s">
        <v>49</v>
      </c>
      <c r="C728" t="s">
        <v>50</v>
      </c>
      <c r="D728" t="s">
        <v>50</v>
      </c>
      <c r="E728">
        <v>13541</v>
      </c>
      <c r="F728">
        <v>10.22000027</v>
      </c>
      <c r="G728">
        <v>9.0600004199999997</v>
      </c>
      <c r="H728">
        <v>4.8856048579999998</v>
      </c>
      <c r="I728">
        <v>4.2699999809999998</v>
      </c>
      <c r="J728">
        <v>0.66000002599999996</v>
      </c>
      <c r="K728">
        <v>5.2899999619999996</v>
      </c>
      <c r="L728">
        <v>0</v>
      </c>
      <c r="M728">
        <v>50</v>
      </c>
      <c r="N728">
        <v>12</v>
      </c>
      <c r="O728">
        <v>337</v>
      </c>
      <c r="P728">
        <v>1041</v>
      </c>
      <c r="Q728">
        <v>2830</v>
      </c>
    </row>
    <row r="729" spans="1:17" x14ac:dyDescent="0.3">
      <c r="A729">
        <v>7007744171</v>
      </c>
      <c r="B729" t="s">
        <v>51</v>
      </c>
      <c r="C729" t="s">
        <v>52</v>
      </c>
      <c r="D729" t="s">
        <v>52</v>
      </c>
      <c r="E729">
        <v>15128</v>
      </c>
      <c r="F729">
        <v>10.119999890000001</v>
      </c>
      <c r="G729">
        <v>10.119999890000001</v>
      </c>
      <c r="H729">
        <v>0</v>
      </c>
      <c r="I729">
        <v>1.0900000329999999</v>
      </c>
      <c r="J729">
        <v>0.769999981</v>
      </c>
      <c r="K729">
        <v>8.2600002289999992</v>
      </c>
      <c r="L729">
        <v>0</v>
      </c>
      <c r="M729">
        <v>16</v>
      </c>
      <c r="N729">
        <v>16</v>
      </c>
      <c r="O729">
        <v>401</v>
      </c>
      <c r="P729">
        <v>1007</v>
      </c>
      <c r="Q729">
        <v>2836</v>
      </c>
    </row>
    <row r="730" spans="1:17" x14ac:dyDescent="0.3">
      <c r="A730">
        <v>7007744171</v>
      </c>
      <c r="B730" t="s">
        <v>53</v>
      </c>
      <c r="C730" t="s">
        <v>54</v>
      </c>
      <c r="D730" t="s">
        <v>54</v>
      </c>
      <c r="E730">
        <v>20067</v>
      </c>
      <c r="F730">
        <v>14.30000019</v>
      </c>
      <c r="G730">
        <v>13.420000079999999</v>
      </c>
      <c r="H730">
        <v>4.9111461639999998</v>
      </c>
      <c r="I730">
        <v>4.3099999430000002</v>
      </c>
      <c r="J730">
        <v>2.0499999519999998</v>
      </c>
      <c r="K730">
        <v>7.9499998090000004</v>
      </c>
      <c r="L730">
        <v>0</v>
      </c>
      <c r="M730">
        <v>55</v>
      </c>
      <c r="N730">
        <v>42</v>
      </c>
      <c r="O730">
        <v>382</v>
      </c>
      <c r="P730">
        <v>961</v>
      </c>
      <c r="Q730">
        <v>3180</v>
      </c>
    </row>
    <row r="731" spans="1:17" x14ac:dyDescent="0.3">
      <c r="A731">
        <v>7007744171</v>
      </c>
      <c r="B731" t="s">
        <v>55</v>
      </c>
      <c r="C731" t="s">
        <v>56</v>
      </c>
      <c r="D731" t="s">
        <v>56</v>
      </c>
      <c r="E731">
        <v>3761</v>
      </c>
      <c r="F731">
        <v>2.5199999809999998</v>
      </c>
      <c r="G731">
        <v>2.5199999809999998</v>
      </c>
      <c r="H731">
        <v>0</v>
      </c>
      <c r="I731">
        <v>0</v>
      </c>
      <c r="J731">
        <v>0</v>
      </c>
      <c r="K731">
        <v>2.5199999809999998</v>
      </c>
      <c r="L731">
        <v>0</v>
      </c>
      <c r="M731">
        <v>0</v>
      </c>
      <c r="N731">
        <v>0</v>
      </c>
      <c r="O731">
        <v>200</v>
      </c>
      <c r="P731">
        <v>1240</v>
      </c>
      <c r="Q731">
        <v>2051</v>
      </c>
    </row>
    <row r="732" spans="1:17" x14ac:dyDescent="0.3">
      <c r="A732">
        <v>7007744171</v>
      </c>
      <c r="B732" s="1">
        <v>42374</v>
      </c>
      <c r="C732" s="1">
        <v>42374</v>
      </c>
      <c r="D732" t="s">
        <v>57</v>
      </c>
      <c r="E732">
        <v>5600</v>
      </c>
      <c r="F732">
        <v>3.75</v>
      </c>
      <c r="G732">
        <v>3.75</v>
      </c>
      <c r="H732">
        <v>0</v>
      </c>
      <c r="I732">
        <v>0</v>
      </c>
      <c r="J732">
        <v>0</v>
      </c>
      <c r="K732">
        <v>3.75</v>
      </c>
      <c r="L732">
        <v>0</v>
      </c>
      <c r="M732">
        <v>0</v>
      </c>
      <c r="N732">
        <v>0</v>
      </c>
      <c r="O732">
        <v>237</v>
      </c>
      <c r="P732">
        <v>1142</v>
      </c>
      <c r="Q732">
        <v>2225</v>
      </c>
    </row>
    <row r="733" spans="1:17" x14ac:dyDescent="0.3">
      <c r="A733">
        <v>7007744171</v>
      </c>
      <c r="B733" s="1">
        <v>42405</v>
      </c>
      <c r="C733" s="1">
        <v>42405</v>
      </c>
      <c r="D733" t="s">
        <v>58</v>
      </c>
      <c r="E733">
        <v>13041</v>
      </c>
      <c r="F733">
        <v>9.1800003050000001</v>
      </c>
      <c r="G733">
        <v>8.7200002669999996</v>
      </c>
      <c r="H733">
        <v>2.8323259350000001</v>
      </c>
      <c r="I733">
        <v>4.6399998660000001</v>
      </c>
      <c r="J733">
        <v>0.69999998799999996</v>
      </c>
      <c r="K733">
        <v>3.829999924</v>
      </c>
      <c r="L733">
        <v>0</v>
      </c>
      <c r="M733">
        <v>64</v>
      </c>
      <c r="N733">
        <v>14</v>
      </c>
      <c r="O733">
        <v>250</v>
      </c>
      <c r="P733">
        <v>1112</v>
      </c>
      <c r="Q733">
        <v>2642</v>
      </c>
    </row>
    <row r="734" spans="1:17" x14ac:dyDescent="0.3">
      <c r="A734">
        <v>7007744171</v>
      </c>
      <c r="B734" s="1">
        <v>42434</v>
      </c>
      <c r="C734" s="1">
        <v>42434</v>
      </c>
      <c r="D734" t="s">
        <v>59</v>
      </c>
      <c r="E734">
        <v>14510</v>
      </c>
      <c r="F734">
        <v>10.869999890000001</v>
      </c>
      <c r="G734">
        <v>9.7100000380000004</v>
      </c>
      <c r="H734">
        <v>4.9123678210000001</v>
      </c>
      <c r="I734">
        <v>4.4800000190000002</v>
      </c>
      <c r="J734">
        <v>1.019999981</v>
      </c>
      <c r="K734">
        <v>5.3600001339999999</v>
      </c>
      <c r="L734">
        <v>0</v>
      </c>
      <c r="M734">
        <v>58</v>
      </c>
      <c r="N734">
        <v>31</v>
      </c>
      <c r="O734">
        <v>330</v>
      </c>
      <c r="P734">
        <v>1021</v>
      </c>
      <c r="Q734">
        <v>2976</v>
      </c>
    </row>
    <row r="735" spans="1:17" x14ac:dyDescent="0.3">
      <c r="A735">
        <v>7007744171</v>
      </c>
      <c r="B735" s="1">
        <v>42465</v>
      </c>
      <c r="C735" s="1">
        <v>42465</v>
      </c>
      <c r="D735" t="s">
        <v>57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1440</v>
      </c>
      <c r="Q735">
        <v>1557</v>
      </c>
    </row>
    <row r="736" spans="1:17" x14ac:dyDescent="0.3">
      <c r="A736">
        <v>7007744171</v>
      </c>
      <c r="B736" s="1">
        <v>42495</v>
      </c>
      <c r="C736" s="1">
        <v>42495</v>
      </c>
      <c r="D736" t="s">
        <v>60</v>
      </c>
      <c r="E736">
        <v>15010</v>
      </c>
      <c r="F736">
        <v>11.100000380000001</v>
      </c>
      <c r="G736">
        <v>10.039999959999999</v>
      </c>
      <c r="H736">
        <v>4.8782320019999998</v>
      </c>
      <c r="I736">
        <v>4.329999924</v>
      </c>
      <c r="J736">
        <v>1.289999962</v>
      </c>
      <c r="K736">
        <v>5.4800000190000002</v>
      </c>
      <c r="L736">
        <v>0</v>
      </c>
      <c r="M736">
        <v>53</v>
      </c>
      <c r="N736">
        <v>23</v>
      </c>
      <c r="O736">
        <v>317</v>
      </c>
      <c r="P736">
        <v>1047</v>
      </c>
      <c r="Q736">
        <v>2933</v>
      </c>
    </row>
    <row r="737" spans="1:17" x14ac:dyDescent="0.3">
      <c r="A737">
        <v>7007744171</v>
      </c>
      <c r="B737" s="1">
        <v>42526</v>
      </c>
      <c r="C737" s="1">
        <v>42526</v>
      </c>
      <c r="D737" t="s">
        <v>16</v>
      </c>
      <c r="E737">
        <v>11459</v>
      </c>
      <c r="F737">
        <v>7.670000076</v>
      </c>
      <c r="G737">
        <v>7.670000076</v>
      </c>
      <c r="H737">
        <v>0</v>
      </c>
      <c r="I737">
        <v>3</v>
      </c>
      <c r="J737">
        <v>0.810000002</v>
      </c>
      <c r="K737">
        <v>3.8599998950000001</v>
      </c>
      <c r="L737">
        <v>0</v>
      </c>
      <c r="M737">
        <v>44</v>
      </c>
      <c r="N737">
        <v>13</v>
      </c>
      <c r="O737">
        <v>247</v>
      </c>
      <c r="P737">
        <v>1136</v>
      </c>
      <c r="Q737">
        <v>2553</v>
      </c>
    </row>
    <row r="738" spans="1:17" x14ac:dyDescent="0.3">
      <c r="A738">
        <v>7007744171</v>
      </c>
      <c r="B738" s="1">
        <v>42556</v>
      </c>
      <c r="C738" s="1">
        <v>42556</v>
      </c>
      <c r="D738" t="s">
        <v>57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111</v>
      </c>
      <c r="Q738">
        <v>120</v>
      </c>
    </row>
    <row r="739" spans="1:17" x14ac:dyDescent="0.3">
      <c r="A739">
        <v>7086361926</v>
      </c>
      <c r="B739" s="1">
        <v>42708</v>
      </c>
      <c r="C739" s="1">
        <v>42708</v>
      </c>
      <c r="D739" t="s">
        <v>16</v>
      </c>
      <c r="E739">
        <v>11317</v>
      </c>
      <c r="F739">
        <v>8.4099998469999999</v>
      </c>
      <c r="G739">
        <v>8.4099998469999999</v>
      </c>
      <c r="H739">
        <v>0</v>
      </c>
      <c r="I739">
        <v>5.2699999809999998</v>
      </c>
      <c r="J739">
        <v>0.15000000599999999</v>
      </c>
      <c r="K739">
        <v>2.9700000289999999</v>
      </c>
      <c r="L739">
        <v>0</v>
      </c>
      <c r="M739">
        <v>59</v>
      </c>
      <c r="N739">
        <v>6</v>
      </c>
      <c r="O739">
        <v>153</v>
      </c>
      <c r="P739">
        <v>745</v>
      </c>
      <c r="Q739">
        <v>2772</v>
      </c>
    </row>
    <row r="740" spans="1:17" x14ac:dyDescent="0.3">
      <c r="A740">
        <v>7086361926</v>
      </c>
      <c r="B740" t="s">
        <v>17</v>
      </c>
      <c r="C740" t="s">
        <v>18</v>
      </c>
      <c r="D740" t="s">
        <v>18</v>
      </c>
      <c r="E740">
        <v>5813</v>
      </c>
      <c r="F740">
        <v>3.619999886</v>
      </c>
      <c r="G740">
        <v>3.619999886</v>
      </c>
      <c r="H740">
        <v>0</v>
      </c>
      <c r="I740">
        <v>0.560000002</v>
      </c>
      <c r="J740">
        <v>0.209999993</v>
      </c>
      <c r="K740">
        <v>2.8399999139999998</v>
      </c>
      <c r="L740">
        <v>0</v>
      </c>
      <c r="M740">
        <v>31</v>
      </c>
      <c r="N740">
        <v>26</v>
      </c>
      <c r="O740">
        <v>155</v>
      </c>
      <c r="P740">
        <v>744</v>
      </c>
      <c r="Q740">
        <v>2516</v>
      </c>
    </row>
    <row r="741" spans="1:17" x14ac:dyDescent="0.3">
      <c r="A741">
        <v>7086361926</v>
      </c>
      <c r="B741" t="s">
        <v>19</v>
      </c>
      <c r="C741" t="s">
        <v>20</v>
      </c>
      <c r="D741" t="s">
        <v>20</v>
      </c>
      <c r="E741">
        <v>9123</v>
      </c>
      <c r="F741">
        <v>6.1199998860000004</v>
      </c>
      <c r="G741">
        <v>6.1199998860000004</v>
      </c>
      <c r="H741">
        <v>0</v>
      </c>
      <c r="I741">
        <v>2.0299999710000001</v>
      </c>
      <c r="J741">
        <v>0.33000001299999998</v>
      </c>
      <c r="K741">
        <v>3.6600000860000002</v>
      </c>
      <c r="L741">
        <v>0</v>
      </c>
      <c r="M741">
        <v>35</v>
      </c>
      <c r="N741">
        <v>32</v>
      </c>
      <c r="O741">
        <v>189</v>
      </c>
      <c r="P741">
        <v>787</v>
      </c>
      <c r="Q741">
        <v>2734</v>
      </c>
    </row>
    <row r="742" spans="1:17" x14ac:dyDescent="0.3">
      <c r="A742">
        <v>7086361926</v>
      </c>
      <c r="B742" t="s">
        <v>21</v>
      </c>
      <c r="C742" t="s">
        <v>22</v>
      </c>
      <c r="D742" t="s">
        <v>22</v>
      </c>
      <c r="E742">
        <v>8585</v>
      </c>
      <c r="F742">
        <v>5.670000076</v>
      </c>
      <c r="G742">
        <v>5.670000076</v>
      </c>
      <c r="H742">
        <v>0</v>
      </c>
      <c r="I742">
        <v>2.039999962</v>
      </c>
      <c r="J742">
        <v>1.1100000139999999</v>
      </c>
      <c r="K742">
        <v>2.5299999710000001</v>
      </c>
      <c r="L742">
        <v>0</v>
      </c>
      <c r="M742">
        <v>30</v>
      </c>
      <c r="N742">
        <v>21</v>
      </c>
      <c r="O742">
        <v>139</v>
      </c>
      <c r="P742">
        <v>864</v>
      </c>
      <c r="Q742">
        <v>2395</v>
      </c>
    </row>
    <row r="743" spans="1:17" x14ac:dyDescent="0.3">
      <c r="A743">
        <v>7086361926</v>
      </c>
      <c r="B743" t="s">
        <v>24</v>
      </c>
      <c r="C743" t="s">
        <v>25</v>
      </c>
      <c r="D743" t="s">
        <v>25</v>
      </c>
      <c r="E743">
        <v>31</v>
      </c>
      <c r="F743">
        <v>0.01</v>
      </c>
      <c r="G743">
        <v>0.01</v>
      </c>
      <c r="H743">
        <v>0</v>
      </c>
      <c r="I743">
        <v>0</v>
      </c>
      <c r="J743">
        <v>0</v>
      </c>
      <c r="K743">
        <v>0.01</v>
      </c>
      <c r="L743">
        <v>0</v>
      </c>
      <c r="M743">
        <v>0</v>
      </c>
      <c r="N743">
        <v>0</v>
      </c>
      <c r="O743">
        <v>3</v>
      </c>
      <c r="P743">
        <v>1437</v>
      </c>
      <c r="Q743">
        <v>1635</v>
      </c>
    </row>
    <row r="744" spans="1:17" x14ac:dyDescent="0.3">
      <c r="A744">
        <v>7086361926</v>
      </c>
      <c r="B744" t="s">
        <v>26</v>
      </c>
      <c r="C744" t="s">
        <v>27</v>
      </c>
      <c r="D744" t="s">
        <v>27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1440</v>
      </c>
      <c r="Q744">
        <v>1629</v>
      </c>
    </row>
    <row r="745" spans="1:17" x14ac:dyDescent="0.3">
      <c r="A745">
        <v>7086361926</v>
      </c>
      <c r="B745" t="s">
        <v>29</v>
      </c>
      <c r="C745" t="s">
        <v>30</v>
      </c>
      <c r="D745" t="s">
        <v>30</v>
      </c>
      <c r="E745">
        <v>9827</v>
      </c>
      <c r="F745">
        <v>6.7100000380000004</v>
      </c>
      <c r="G745">
        <v>6.7100000380000004</v>
      </c>
      <c r="H745">
        <v>0</v>
      </c>
      <c r="I745">
        <v>3.170000076</v>
      </c>
      <c r="J745">
        <v>1.2200000289999999</v>
      </c>
      <c r="K745">
        <v>2.3099999430000002</v>
      </c>
      <c r="L745">
        <v>0</v>
      </c>
      <c r="M745">
        <v>61</v>
      </c>
      <c r="N745">
        <v>51</v>
      </c>
      <c r="O745">
        <v>114</v>
      </c>
      <c r="P745">
        <v>1136</v>
      </c>
      <c r="Q745">
        <v>2743</v>
      </c>
    </row>
    <row r="746" spans="1:17" x14ac:dyDescent="0.3">
      <c r="A746">
        <v>7086361926</v>
      </c>
      <c r="B746" t="s">
        <v>33</v>
      </c>
      <c r="C746" t="s">
        <v>34</v>
      </c>
      <c r="D746" t="s">
        <v>34</v>
      </c>
      <c r="E746">
        <v>10688</v>
      </c>
      <c r="F746">
        <v>7.2899999619999996</v>
      </c>
      <c r="G746">
        <v>7.2899999619999996</v>
      </c>
      <c r="H746">
        <v>0</v>
      </c>
      <c r="I746">
        <v>3.5299999710000001</v>
      </c>
      <c r="J746">
        <v>1.230000019</v>
      </c>
      <c r="K746">
        <v>2.5099999899999998</v>
      </c>
      <c r="L746">
        <v>0</v>
      </c>
      <c r="M746">
        <v>67</v>
      </c>
      <c r="N746">
        <v>69</v>
      </c>
      <c r="O746">
        <v>124</v>
      </c>
      <c r="P746">
        <v>671</v>
      </c>
      <c r="Q746">
        <v>2944</v>
      </c>
    </row>
    <row r="747" spans="1:17" x14ac:dyDescent="0.3">
      <c r="A747">
        <v>7086361926</v>
      </c>
      <c r="B747" t="s">
        <v>35</v>
      </c>
      <c r="C747" t="s">
        <v>36</v>
      </c>
      <c r="D747" t="s">
        <v>36</v>
      </c>
      <c r="E747">
        <v>14365</v>
      </c>
      <c r="F747">
        <v>10.64000034</v>
      </c>
      <c r="G747">
        <v>10.64000034</v>
      </c>
      <c r="H747">
        <v>0</v>
      </c>
      <c r="I747">
        <v>7.6399998660000001</v>
      </c>
      <c r="J747">
        <v>0.44999998800000002</v>
      </c>
      <c r="K747">
        <v>2.539999962</v>
      </c>
      <c r="L747">
        <v>0</v>
      </c>
      <c r="M747">
        <v>87</v>
      </c>
      <c r="N747">
        <v>13</v>
      </c>
      <c r="O747">
        <v>145</v>
      </c>
      <c r="P747">
        <v>797</v>
      </c>
      <c r="Q747">
        <v>2997</v>
      </c>
    </row>
    <row r="748" spans="1:17" x14ac:dyDescent="0.3">
      <c r="A748">
        <v>7086361926</v>
      </c>
      <c r="B748" t="s">
        <v>37</v>
      </c>
      <c r="C748" t="s">
        <v>38</v>
      </c>
      <c r="D748" t="s">
        <v>38</v>
      </c>
      <c r="E748">
        <v>9469</v>
      </c>
      <c r="F748">
        <v>6.1799998279999997</v>
      </c>
      <c r="G748">
        <v>6.1799998279999997</v>
      </c>
      <c r="H748">
        <v>0</v>
      </c>
      <c r="I748">
        <v>1.3600000139999999</v>
      </c>
      <c r="J748">
        <v>0.30000001199999998</v>
      </c>
      <c r="K748">
        <v>4.5100002290000001</v>
      </c>
      <c r="L748">
        <v>0</v>
      </c>
      <c r="M748">
        <v>19</v>
      </c>
      <c r="N748">
        <v>6</v>
      </c>
      <c r="O748">
        <v>206</v>
      </c>
      <c r="P748">
        <v>758</v>
      </c>
      <c r="Q748">
        <v>2463</v>
      </c>
    </row>
    <row r="749" spans="1:17" x14ac:dyDescent="0.3">
      <c r="A749">
        <v>7086361926</v>
      </c>
      <c r="B749" t="s">
        <v>39</v>
      </c>
      <c r="C749" t="s">
        <v>40</v>
      </c>
      <c r="D749" t="s">
        <v>40</v>
      </c>
      <c r="E749">
        <v>9753</v>
      </c>
      <c r="F749">
        <v>6.5300002099999999</v>
      </c>
      <c r="G749">
        <v>6.5300002099999999</v>
      </c>
      <c r="H749">
        <v>0</v>
      </c>
      <c r="I749">
        <v>2.869999886</v>
      </c>
      <c r="J749">
        <v>0.97000002900000004</v>
      </c>
      <c r="K749">
        <v>2.670000076</v>
      </c>
      <c r="L749">
        <v>0</v>
      </c>
      <c r="M749">
        <v>58</v>
      </c>
      <c r="N749">
        <v>59</v>
      </c>
      <c r="O749">
        <v>153</v>
      </c>
      <c r="P749">
        <v>762</v>
      </c>
      <c r="Q749">
        <v>2846</v>
      </c>
    </row>
    <row r="750" spans="1:17" x14ac:dyDescent="0.3">
      <c r="A750">
        <v>7086361926</v>
      </c>
      <c r="B750" t="s">
        <v>41</v>
      </c>
      <c r="C750" t="s">
        <v>42</v>
      </c>
      <c r="D750" t="s">
        <v>42</v>
      </c>
      <c r="E750">
        <v>2817</v>
      </c>
      <c r="F750">
        <v>1.809999943</v>
      </c>
      <c r="G750">
        <v>1.809999943</v>
      </c>
      <c r="H750">
        <v>0</v>
      </c>
      <c r="I750">
        <v>0</v>
      </c>
      <c r="J750">
        <v>0</v>
      </c>
      <c r="K750">
        <v>1.7999999520000001</v>
      </c>
      <c r="L750">
        <v>0</v>
      </c>
      <c r="M750">
        <v>0</v>
      </c>
      <c r="N750">
        <v>0</v>
      </c>
      <c r="O750">
        <v>90</v>
      </c>
      <c r="P750">
        <v>1350</v>
      </c>
      <c r="Q750">
        <v>1965</v>
      </c>
    </row>
    <row r="751" spans="1:17" x14ac:dyDescent="0.3">
      <c r="A751">
        <v>7086361926</v>
      </c>
      <c r="B751" t="s">
        <v>43</v>
      </c>
      <c r="C751" t="s">
        <v>44</v>
      </c>
      <c r="D751" t="s">
        <v>44</v>
      </c>
      <c r="E751">
        <v>3520</v>
      </c>
      <c r="F751">
        <v>2.1600000860000002</v>
      </c>
      <c r="G751">
        <v>2.1600000860000002</v>
      </c>
      <c r="H751">
        <v>0</v>
      </c>
      <c r="I751">
        <v>0</v>
      </c>
      <c r="J751">
        <v>0</v>
      </c>
      <c r="K751">
        <v>2.1500000950000002</v>
      </c>
      <c r="L751">
        <v>0</v>
      </c>
      <c r="M751">
        <v>0</v>
      </c>
      <c r="N751">
        <v>0</v>
      </c>
      <c r="O751">
        <v>125</v>
      </c>
      <c r="P751">
        <v>566</v>
      </c>
      <c r="Q751">
        <v>2049</v>
      </c>
    </row>
    <row r="752" spans="1:17" x14ac:dyDescent="0.3">
      <c r="A752">
        <v>7086361926</v>
      </c>
      <c r="B752" t="s">
        <v>45</v>
      </c>
      <c r="C752" t="s">
        <v>46</v>
      </c>
      <c r="D752" t="s">
        <v>46</v>
      </c>
      <c r="E752">
        <v>10091</v>
      </c>
      <c r="F752">
        <v>6.8200001720000003</v>
      </c>
      <c r="G752">
        <v>6.8200001720000003</v>
      </c>
      <c r="H752">
        <v>0</v>
      </c>
      <c r="I752">
        <v>3.75</v>
      </c>
      <c r="J752">
        <v>0.69999998799999996</v>
      </c>
      <c r="K752">
        <v>2.369999886</v>
      </c>
      <c r="L752">
        <v>0</v>
      </c>
      <c r="M752">
        <v>69</v>
      </c>
      <c r="N752">
        <v>39</v>
      </c>
      <c r="O752">
        <v>129</v>
      </c>
      <c r="P752">
        <v>706</v>
      </c>
      <c r="Q752">
        <v>2752</v>
      </c>
    </row>
    <row r="753" spans="1:17" x14ac:dyDescent="0.3">
      <c r="A753">
        <v>7086361926</v>
      </c>
      <c r="B753" t="s">
        <v>47</v>
      </c>
      <c r="C753" t="s">
        <v>48</v>
      </c>
      <c r="D753" t="s">
        <v>48</v>
      </c>
      <c r="E753">
        <v>10387</v>
      </c>
      <c r="F753">
        <v>7.0700001720000003</v>
      </c>
      <c r="G753">
        <v>7.0700001720000003</v>
      </c>
      <c r="H753">
        <v>0</v>
      </c>
      <c r="I753">
        <v>4.1599998469999999</v>
      </c>
      <c r="J753">
        <v>0.769999981</v>
      </c>
      <c r="K753">
        <v>2.119999886</v>
      </c>
      <c r="L753">
        <v>0</v>
      </c>
      <c r="M753">
        <v>70</v>
      </c>
      <c r="N753">
        <v>33</v>
      </c>
      <c r="O753">
        <v>132</v>
      </c>
      <c r="P753">
        <v>726</v>
      </c>
      <c r="Q753">
        <v>2781</v>
      </c>
    </row>
    <row r="754" spans="1:17" x14ac:dyDescent="0.3">
      <c r="A754">
        <v>7086361926</v>
      </c>
      <c r="B754" t="s">
        <v>49</v>
      </c>
      <c r="C754" t="s">
        <v>50</v>
      </c>
      <c r="D754" t="s">
        <v>50</v>
      </c>
      <c r="E754">
        <v>11107</v>
      </c>
      <c r="F754">
        <v>8.3400001530000001</v>
      </c>
      <c r="G754">
        <v>8.3400001530000001</v>
      </c>
      <c r="H754">
        <v>0</v>
      </c>
      <c r="I754">
        <v>5.6300001139999996</v>
      </c>
      <c r="J754">
        <v>0.18000000699999999</v>
      </c>
      <c r="K754">
        <v>2.5299999710000001</v>
      </c>
      <c r="L754">
        <v>0</v>
      </c>
      <c r="M754">
        <v>55</v>
      </c>
      <c r="N754">
        <v>6</v>
      </c>
      <c r="O754">
        <v>145</v>
      </c>
      <c r="P754">
        <v>829</v>
      </c>
      <c r="Q754">
        <v>2693</v>
      </c>
    </row>
    <row r="755" spans="1:17" x14ac:dyDescent="0.3">
      <c r="A755">
        <v>7086361926</v>
      </c>
      <c r="B755" t="s">
        <v>51</v>
      </c>
      <c r="C755" t="s">
        <v>52</v>
      </c>
      <c r="D755" t="s">
        <v>52</v>
      </c>
      <c r="E755">
        <v>11584</v>
      </c>
      <c r="F755">
        <v>7.8000001909999996</v>
      </c>
      <c r="G755">
        <v>7.8000001909999996</v>
      </c>
      <c r="H755">
        <v>0</v>
      </c>
      <c r="I755">
        <v>2.789999962</v>
      </c>
      <c r="J755">
        <v>1.6399999860000001</v>
      </c>
      <c r="K755">
        <v>3.3599998950000001</v>
      </c>
      <c r="L755">
        <v>0</v>
      </c>
      <c r="M755">
        <v>54</v>
      </c>
      <c r="N755">
        <v>48</v>
      </c>
      <c r="O755">
        <v>161</v>
      </c>
      <c r="P755">
        <v>810</v>
      </c>
      <c r="Q755">
        <v>2862</v>
      </c>
    </row>
    <row r="756" spans="1:17" x14ac:dyDescent="0.3">
      <c r="A756">
        <v>7086361926</v>
      </c>
      <c r="B756" t="s">
        <v>53</v>
      </c>
      <c r="C756" t="s">
        <v>54</v>
      </c>
      <c r="D756" t="s">
        <v>54</v>
      </c>
      <c r="E756">
        <v>7881</v>
      </c>
      <c r="F756">
        <v>4.9499998090000004</v>
      </c>
      <c r="G756">
        <v>4.9499998090000004</v>
      </c>
      <c r="H756">
        <v>0</v>
      </c>
      <c r="I756">
        <v>0.49000000999999999</v>
      </c>
      <c r="J756">
        <v>0.44999998800000002</v>
      </c>
      <c r="K756">
        <v>4</v>
      </c>
      <c r="L756">
        <v>0</v>
      </c>
      <c r="M756">
        <v>24</v>
      </c>
      <c r="N756">
        <v>36</v>
      </c>
      <c r="O756">
        <v>182</v>
      </c>
      <c r="P756">
        <v>1198</v>
      </c>
      <c r="Q756">
        <v>2616</v>
      </c>
    </row>
    <row r="757" spans="1:17" x14ac:dyDescent="0.3">
      <c r="A757">
        <v>7086361926</v>
      </c>
      <c r="B757" t="s">
        <v>55</v>
      </c>
      <c r="C757" t="s">
        <v>56</v>
      </c>
      <c r="D757" t="s">
        <v>56</v>
      </c>
      <c r="E757">
        <v>14560</v>
      </c>
      <c r="F757">
        <v>9.4099998469999999</v>
      </c>
      <c r="G757">
        <v>9.4099998469999999</v>
      </c>
      <c r="H757">
        <v>0</v>
      </c>
      <c r="I757">
        <v>3.119999886</v>
      </c>
      <c r="J757">
        <v>1.039999962</v>
      </c>
      <c r="K757">
        <v>5.2399997709999999</v>
      </c>
      <c r="L757">
        <v>0</v>
      </c>
      <c r="M757">
        <v>42</v>
      </c>
      <c r="N757">
        <v>17</v>
      </c>
      <c r="O757">
        <v>308</v>
      </c>
      <c r="P757">
        <v>584</v>
      </c>
      <c r="Q757">
        <v>2995</v>
      </c>
    </row>
    <row r="758" spans="1:17" x14ac:dyDescent="0.3">
      <c r="A758">
        <v>7086361926</v>
      </c>
      <c r="B758" s="1">
        <v>42374</v>
      </c>
      <c r="C758" s="1">
        <v>42374</v>
      </c>
      <c r="D758" t="s">
        <v>57</v>
      </c>
      <c r="E758">
        <v>12390</v>
      </c>
      <c r="F758">
        <v>8.0699996949999999</v>
      </c>
      <c r="G758">
        <v>8.0699996949999999</v>
      </c>
      <c r="H758">
        <v>0</v>
      </c>
      <c r="I758">
        <v>2.2999999519999998</v>
      </c>
      <c r="J758">
        <v>0.89999997600000003</v>
      </c>
      <c r="K758">
        <v>4.8499999049999998</v>
      </c>
      <c r="L758">
        <v>0</v>
      </c>
      <c r="M758">
        <v>30</v>
      </c>
      <c r="N758">
        <v>15</v>
      </c>
      <c r="O758">
        <v>258</v>
      </c>
      <c r="P758">
        <v>685</v>
      </c>
      <c r="Q758">
        <v>2730</v>
      </c>
    </row>
    <row r="759" spans="1:17" x14ac:dyDescent="0.3">
      <c r="A759">
        <v>7086361926</v>
      </c>
      <c r="B759" s="1">
        <v>42405</v>
      </c>
      <c r="C759" s="1">
        <v>42405</v>
      </c>
      <c r="D759" t="s">
        <v>58</v>
      </c>
      <c r="E759">
        <v>10052</v>
      </c>
      <c r="F759">
        <v>6.8099999430000002</v>
      </c>
      <c r="G759">
        <v>6.8099999430000002</v>
      </c>
      <c r="H759">
        <v>0</v>
      </c>
      <c r="I759">
        <v>3.4800000190000002</v>
      </c>
      <c r="J759">
        <v>0.66000002599999996</v>
      </c>
      <c r="K759">
        <v>2.6600000860000002</v>
      </c>
      <c r="L759">
        <v>0</v>
      </c>
      <c r="M759">
        <v>66</v>
      </c>
      <c r="N759">
        <v>26</v>
      </c>
      <c r="O759">
        <v>139</v>
      </c>
      <c r="P759">
        <v>737</v>
      </c>
      <c r="Q759">
        <v>2754</v>
      </c>
    </row>
    <row r="760" spans="1:17" x14ac:dyDescent="0.3">
      <c r="A760">
        <v>7086361926</v>
      </c>
      <c r="B760" s="1">
        <v>42434</v>
      </c>
      <c r="C760" s="1">
        <v>42434</v>
      </c>
      <c r="D760" t="s">
        <v>59</v>
      </c>
      <c r="E760">
        <v>10288</v>
      </c>
      <c r="F760">
        <v>6.7600002290000001</v>
      </c>
      <c r="G760">
        <v>6.7600002290000001</v>
      </c>
      <c r="H760">
        <v>0</v>
      </c>
      <c r="I760">
        <v>2.7400000100000002</v>
      </c>
      <c r="J760">
        <v>0.85000002399999997</v>
      </c>
      <c r="K760">
        <v>3.1600000860000002</v>
      </c>
      <c r="L760">
        <v>0</v>
      </c>
      <c r="M760">
        <v>57</v>
      </c>
      <c r="N760">
        <v>36</v>
      </c>
      <c r="O760">
        <v>152</v>
      </c>
      <c r="P760">
        <v>761</v>
      </c>
      <c r="Q760">
        <v>2754</v>
      </c>
    </row>
    <row r="761" spans="1:17" x14ac:dyDescent="0.3">
      <c r="A761">
        <v>7086361926</v>
      </c>
      <c r="B761" s="1">
        <v>42465</v>
      </c>
      <c r="C761" s="1">
        <v>42465</v>
      </c>
      <c r="D761" t="s">
        <v>57</v>
      </c>
      <c r="E761">
        <v>10988</v>
      </c>
      <c r="F761">
        <v>8.3100004199999997</v>
      </c>
      <c r="G761">
        <v>8.3100004199999997</v>
      </c>
      <c r="H761">
        <v>0</v>
      </c>
      <c r="I761">
        <v>5.2800002099999999</v>
      </c>
      <c r="J761">
        <v>0.119999997</v>
      </c>
      <c r="K761">
        <v>2.9000000950000002</v>
      </c>
      <c r="L761">
        <v>0</v>
      </c>
      <c r="M761">
        <v>45</v>
      </c>
      <c r="N761">
        <v>12</v>
      </c>
      <c r="O761">
        <v>135</v>
      </c>
      <c r="P761">
        <v>843</v>
      </c>
      <c r="Q761">
        <v>2655</v>
      </c>
    </row>
    <row r="762" spans="1:17" x14ac:dyDescent="0.3">
      <c r="A762">
        <v>7086361926</v>
      </c>
      <c r="B762" s="1">
        <v>42495</v>
      </c>
      <c r="C762" s="1">
        <v>42495</v>
      </c>
      <c r="D762" t="s">
        <v>60</v>
      </c>
      <c r="E762">
        <v>8564</v>
      </c>
      <c r="F762">
        <v>5.5999999049999998</v>
      </c>
      <c r="G762">
        <v>5.5999999049999998</v>
      </c>
      <c r="H762">
        <v>0</v>
      </c>
      <c r="I762">
        <v>1.7799999710000001</v>
      </c>
      <c r="J762">
        <v>0.829999983</v>
      </c>
      <c r="K762">
        <v>2.9500000480000002</v>
      </c>
      <c r="L762">
        <v>0</v>
      </c>
      <c r="M762">
        <v>24</v>
      </c>
      <c r="N762">
        <v>14</v>
      </c>
      <c r="O762">
        <v>149</v>
      </c>
      <c r="P762">
        <v>1253</v>
      </c>
      <c r="Q762">
        <v>2386</v>
      </c>
    </row>
    <row r="763" spans="1:17" x14ac:dyDescent="0.3">
      <c r="A763">
        <v>7086361926</v>
      </c>
      <c r="B763" s="1">
        <v>42526</v>
      </c>
      <c r="C763" s="1">
        <v>42526</v>
      </c>
      <c r="D763" t="s">
        <v>16</v>
      </c>
      <c r="E763">
        <v>12461</v>
      </c>
      <c r="F763">
        <v>8.3800001139999996</v>
      </c>
      <c r="G763">
        <v>8.3800001139999996</v>
      </c>
      <c r="H763">
        <v>0</v>
      </c>
      <c r="I763">
        <v>3.8199999330000001</v>
      </c>
      <c r="J763">
        <v>1.4299999480000001</v>
      </c>
      <c r="K763">
        <v>3.119999886</v>
      </c>
      <c r="L763">
        <v>0</v>
      </c>
      <c r="M763">
        <v>84</v>
      </c>
      <c r="N763">
        <v>35</v>
      </c>
      <c r="O763">
        <v>154</v>
      </c>
      <c r="P763">
        <v>834</v>
      </c>
      <c r="Q763">
        <v>2924</v>
      </c>
    </row>
    <row r="764" spans="1:17" x14ac:dyDescent="0.3">
      <c r="A764">
        <v>7086361926</v>
      </c>
      <c r="B764" s="1">
        <v>42556</v>
      </c>
      <c r="C764" s="1">
        <v>42556</v>
      </c>
      <c r="D764" t="s">
        <v>57</v>
      </c>
      <c r="E764">
        <v>12827</v>
      </c>
      <c r="F764">
        <v>8.4799995419999998</v>
      </c>
      <c r="G764">
        <v>8.4799995419999998</v>
      </c>
      <c r="H764">
        <v>0</v>
      </c>
      <c r="I764">
        <v>1.460000038</v>
      </c>
      <c r="J764">
        <v>2.329999924</v>
      </c>
      <c r="K764">
        <v>4.6799998279999997</v>
      </c>
      <c r="L764">
        <v>0</v>
      </c>
      <c r="M764">
        <v>20</v>
      </c>
      <c r="N764">
        <v>42</v>
      </c>
      <c r="O764">
        <v>209</v>
      </c>
      <c r="P764">
        <v>621</v>
      </c>
      <c r="Q764">
        <v>2739</v>
      </c>
    </row>
    <row r="765" spans="1:17" x14ac:dyDescent="0.3">
      <c r="A765">
        <v>7086361926</v>
      </c>
      <c r="B765" s="1">
        <v>42587</v>
      </c>
      <c r="C765" s="1">
        <v>42587</v>
      </c>
      <c r="D765" t="s">
        <v>58</v>
      </c>
      <c r="E765">
        <v>10677</v>
      </c>
      <c r="F765">
        <v>7.0999999049999998</v>
      </c>
      <c r="G765">
        <v>7.0999999049999998</v>
      </c>
      <c r="H765">
        <v>0</v>
      </c>
      <c r="I765">
        <v>2.3099999430000002</v>
      </c>
      <c r="J765">
        <v>1.5299999710000001</v>
      </c>
      <c r="K765">
        <v>3.25</v>
      </c>
      <c r="L765">
        <v>0</v>
      </c>
      <c r="M765">
        <v>32</v>
      </c>
      <c r="N765">
        <v>27</v>
      </c>
      <c r="O765">
        <v>147</v>
      </c>
      <c r="P765">
        <v>695</v>
      </c>
      <c r="Q765">
        <v>2534</v>
      </c>
    </row>
    <row r="766" spans="1:17" x14ac:dyDescent="0.3">
      <c r="A766">
        <v>7086361926</v>
      </c>
      <c r="B766" s="1">
        <v>42618</v>
      </c>
      <c r="C766" s="1">
        <v>42618</v>
      </c>
      <c r="D766" t="s">
        <v>61</v>
      </c>
      <c r="E766">
        <v>13566</v>
      </c>
      <c r="F766">
        <v>9.1099996569999995</v>
      </c>
      <c r="G766">
        <v>9.1099996569999995</v>
      </c>
      <c r="H766">
        <v>0</v>
      </c>
      <c r="I766">
        <v>4.2600002290000001</v>
      </c>
      <c r="J766">
        <v>1.710000038</v>
      </c>
      <c r="K766">
        <v>3.119999886</v>
      </c>
      <c r="L766">
        <v>0</v>
      </c>
      <c r="M766">
        <v>67</v>
      </c>
      <c r="N766">
        <v>50</v>
      </c>
      <c r="O766">
        <v>171</v>
      </c>
      <c r="P766">
        <v>743</v>
      </c>
      <c r="Q766">
        <v>2960</v>
      </c>
    </row>
    <row r="767" spans="1:17" x14ac:dyDescent="0.3">
      <c r="A767">
        <v>7086361926</v>
      </c>
      <c r="B767" s="1">
        <v>42648</v>
      </c>
      <c r="C767" s="1">
        <v>42648</v>
      </c>
      <c r="D767" t="s">
        <v>62</v>
      </c>
      <c r="E767">
        <v>14433</v>
      </c>
      <c r="F767">
        <v>10.789999959999999</v>
      </c>
      <c r="G767">
        <v>10.789999959999999</v>
      </c>
      <c r="H767">
        <v>0</v>
      </c>
      <c r="I767">
        <v>7.1100001339999999</v>
      </c>
      <c r="J767">
        <v>1.2000000479999999</v>
      </c>
      <c r="K767">
        <v>2.4500000480000002</v>
      </c>
      <c r="L767">
        <v>0</v>
      </c>
      <c r="M767">
        <v>72</v>
      </c>
      <c r="N767">
        <v>23</v>
      </c>
      <c r="O767">
        <v>106</v>
      </c>
      <c r="P767">
        <v>1182</v>
      </c>
      <c r="Q767">
        <v>2800</v>
      </c>
    </row>
    <row r="768" spans="1:17" x14ac:dyDescent="0.3">
      <c r="A768">
        <v>7086361926</v>
      </c>
      <c r="B768" s="1">
        <v>42679</v>
      </c>
      <c r="C768" s="1">
        <v>42679</v>
      </c>
      <c r="D768" t="s">
        <v>59</v>
      </c>
      <c r="E768">
        <v>9572</v>
      </c>
      <c r="F768">
        <v>6.5199999809999998</v>
      </c>
      <c r="G768">
        <v>6.5199999809999998</v>
      </c>
      <c r="H768">
        <v>0</v>
      </c>
      <c r="I768">
        <v>2.8900001049999999</v>
      </c>
      <c r="J768">
        <v>1.3899999860000001</v>
      </c>
      <c r="K768">
        <v>2.2300000190000002</v>
      </c>
      <c r="L768">
        <v>0</v>
      </c>
      <c r="M768">
        <v>57</v>
      </c>
      <c r="N768">
        <v>40</v>
      </c>
      <c r="O768">
        <v>128</v>
      </c>
      <c r="P768">
        <v>757</v>
      </c>
      <c r="Q768">
        <v>2735</v>
      </c>
    </row>
    <row r="769" spans="1:17" x14ac:dyDescent="0.3">
      <c r="A769">
        <v>7086361926</v>
      </c>
      <c r="B769" s="1">
        <v>42709</v>
      </c>
      <c r="C769" s="1">
        <v>42709</v>
      </c>
      <c r="D769" t="s">
        <v>61</v>
      </c>
      <c r="E769">
        <v>3789</v>
      </c>
      <c r="F769">
        <v>2.5599999430000002</v>
      </c>
      <c r="G769">
        <v>2.5599999430000002</v>
      </c>
      <c r="H769">
        <v>0</v>
      </c>
      <c r="I769">
        <v>0.37999999499999998</v>
      </c>
      <c r="J769">
        <v>0.27000001099999998</v>
      </c>
      <c r="K769">
        <v>1.8899999860000001</v>
      </c>
      <c r="L769">
        <v>0</v>
      </c>
      <c r="M769">
        <v>5</v>
      </c>
      <c r="N769">
        <v>4</v>
      </c>
      <c r="O769">
        <v>58</v>
      </c>
      <c r="P769">
        <v>343</v>
      </c>
      <c r="Q769">
        <v>1199</v>
      </c>
    </row>
    <row r="770" spans="1:17" x14ac:dyDescent="0.3">
      <c r="A770">
        <v>8053475328</v>
      </c>
      <c r="B770" s="1">
        <v>42708</v>
      </c>
      <c r="C770" s="1">
        <v>42708</v>
      </c>
      <c r="D770" t="s">
        <v>16</v>
      </c>
      <c r="E770">
        <v>18060</v>
      </c>
      <c r="F770">
        <v>14.119999890000001</v>
      </c>
      <c r="G770">
        <v>14.119999890000001</v>
      </c>
      <c r="H770">
        <v>0</v>
      </c>
      <c r="I770">
        <v>11.64000034</v>
      </c>
      <c r="J770">
        <v>0.38999998600000002</v>
      </c>
      <c r="K770">
        <v>2.0999999049999998</v>
      </c>
      <c r="L770">
        <v>0</v>
      </c>
      <c r="M770">
        <v>116</v>
      </c>
      <c r="N770">
        <v>8</v>
      </c>
      <c r="O770">
        <v>123</v>
      </c>
      <c r="P770">
        <v>1193</v>
      </c>
      <c r="Q770">
        <v>3186</v>
      </c>
    </row>
    <row r="771" spans="1:17" x14ac:dyDescent="0.3">
      <c r="A771">
        <v>8053475328</v>
      </c>
      <c r="B771" t="s">
        <v>17</v>
      </c>
      <c r="C771" t="s">
        <v>18</v>
      </c>
      <c r="D771" t="s">
        <v>18</v>
      </c>
      <c r="E771">
        <v>16433</v>
      </c>
      <c r="F771">
        <v>13.350000380000001</v>
      </c>
      <c r="G771">
        <v>13.350000380000001</v>
      </c>
      <c r="H771">
        <v>0</v>
      </c>
      <c r="I771">
        <v>10.43000031</v>
      </c>
      <c r="J771">
        <v>0.469999999</v>
      </c>
      <c r="K771">
        <v>2.4500000480000002</v>
      </c>
      <c r="L771">
        <v>0</v>
      </c>
      <c r="M771">
        <v>95</v>
      </c>
      <c r="N771">
        <v>12</v>
      </c>
      <c r="O771">
        <v>156</v>
      </c>
      <c r="P771">
        <v>1177</v>
      </c>
      <c r="Q771">
        <v>3140</v>
      </c>
    </row>
    <row r="772" spans="1:17" x14ac:dyDescent="0.3">
      <c r="A772">
        <v>8053475328</v>
      </c>
      <c r="B772" t="s">
        <v>19</v>
      </c>
      <c r="C772" t="s">
        <v>20</v>
      </c>
      <c r="D772" t="s">
        <v>20</v>
      </c>
      <c r="E772">
        <v>20159</v>
      </c>
      <c r="F772">
        <v>15.97000027</v>
      </c>
      <c r="G772">
        <v>15.97000027</v>
      </c>
      <c r="H772">
        <v>0</v>
      </c>
      <c r="I772">
        <v>12.34000015</v>
      </c>
      <c r="J772">
        <v>0.209999993</v>
      </c>
      <c r="K772">
        <v>3.3599998950000001</v>
      </c>
      <c r="L772">
        <v>0</v>
      </c>
      <c r="M772">
        <v>119</v>
      </c>
      <c r="N772">
        <v>5</v>
      </c>
      <c r="O772">
        <v>193</v>
      </c>
      <c r="P772">
        <v>1123</v>
      </c>
      <c r="Q772">
        <v>3411</v>
      </c>
    </row>
    <row r="773" spans="1:17" x14ac:dyDescent="0.3">
      <c r="A773">
        <v>8053475328</v>
      </c>
      <c r="B773" t="s">
        <v>21</v>
      </c>
      <c r="C773" t="s">
        <v>22</v>
      </c>
      <c r="D773" t="s">
        <v>22</v>
      </c>
      <c r="E773">
        <v>20669</v>
      </c>
      <c r="F773">
        <v>16.239999770000001</v>
      </c>
      <c r="G773">
        <v>16.239999770000001</v>
      </c>
      <c r="H773">
        <v>0</v>
      </c>
      <c r="I773">
        <v>13.260000229999999</v>
      </c>
      <c r="J773">
        <v>0.38999998600000002</v>
      </c>
      <c r="K773">
        <v>2.5899999139999998</v>
      </c>
      <c r="L773">
        <v>0</v>
      </c>
      <c r="M773">
        <v>132</v>
      </c>
      <c r="N773">
        <v>8</v>
      </c>
      <c r="O773">
        <v>158</v>
      </c>
      <c r="P773">
        <v>1142</v>
      </c>
      <c r="Q773">
        <v>3410</v>
      </c>
    </row>
    <row r="774" spans="1:17" x14ac:dyDescent="0.3">
      <c r="A774">
        <v>8053475328</v>
      </c>
      <c r="B774" t="s">
        <v>24</v>
      </c>
      <c r="C774" t="s">
        <v>25</v>
      </c>
      <c r="D774" t="s">
        <v>25</v>
      </c>
      <c r="E774">
        <v>14549</v>
      </c>
      <c r="F774">
        <v>11.10999966</v>
      </c>
      <c r="G774">
        <v>11.10999966</v>
      </c>
      <c r="H774">
        <v>0</v>
      </c>
      <c r="I774">
        <v>9.3599996569999995</v>
      </c>
      <c r="J774">
        <v>0.27000001099999998</v>
      </c>
      <c r="K774">
        <v>1.4900000099999999</v>
      </c>
      <c r="L774">
        <v>0</v>
      </c>
      <c r="M774">
        <v>96</v>
      </c>
      <c r="N774">
        <v>6</v>
      </c>
      <c r="O774">
        <v>83</v>
      </c>
      <c r="P774">
        <v>1255</v>
      </c>
      <c r="Q774">
        <v>2867</v>
      </c>
    </row>
    <row r="775" spans="1:17" x14ac:dyDescent="0.3">
      <c r="A775">
        <v>8053475328</v>
      </c>
      <c r="B775" t="s">
        <v>26</v>
      </c>
      <c r="C775" t="s">
        <v>27</v>
      </c>
      <c r="D775" t="s">
        <v>27</v>
      </c>
      <c r="E775">
        <v>18827</v>
      </c>
      <c r="F775">
        <v>13.68999958</v>
      </c>
      <c r="G775">
        <v>13.68999958</v>
      </c>
      <c r="H775">
        <v>0</v>
      </c>
      <c r="I775">
        <v>9.2399997710000008</v>
      </c>
      <c r="J775">
        <v>0.80000001200000004</v>
      </c>
      <c r="K775">
        <v>3.6400001049999999</v>
      </c>
      <c r="L775">
        <v>0</v>
      </c>
      <c r="M775">
        <v>111</v>
      </c>
      <c r="N775">
        <v>21</v>
      </c>
      <c r="O775">
        <v>195</v>
      </c>
      <c r="P775">
        <v>1113</v>
      </c>
      <c r="Q775">
        <v>3213</v>
      </c>
    </row>
    <row r="776" spans="1:17" x14ac:dyDescent="0.3">
      <c r="A776">
        <v>8053475328</v>
      </c>
      <c r="B776" t="s">
        <v>29</v>
      </c>
      <c r="C776" t="s">
        <v>30</v>
      </c>
      <c r="D776" t="s">
        <v>30</v>
      </c>
      <c r="E776">
        <v>17076</v>
      </c>
      <c r="F776">
        <v>12.65999985</v>
      </c>
      <c r="G776">
        <v>12.65999985</v>
      </c>
      <c r="H776">
        <v>0</v>
      </c>
      <c r="I776">
        <v>9.0799999239999991</v>
      </c>
      <c r="J776">
        <v>0.23000000400000001</v>
      </c>
      <c r="K776">
        <v>3.3499999049999998</v>
      </c>
      <c r="L776">
        <v>0</v>
      </c>
      <c r="M776">
        <v>102</v>
      </c>
      <c r="N776">
        <v>6</v>
      </c>
      <c r="O776">
        <v>195</v>
      </c>
      <c r="P776">
        <v>1137</v>
      </c>
      <c r="Q776">
        <v>3133</v>
      </c>
    </row>
    <row r="777" spans="1:17" x14ac:dyDescent="0.3">
      <c r="A777">
        <v>8053475328</v>
      </c>
      <c r="B777" t="s">
        <v>33</v>
      </c>
      <c r="C777" t="s">
        <v>34</v>
      </c>
      <c r="D777" t="s">
        <v>34</v>
      </c>
      <c r="E777">
        <v>15929</v>
      </c>
      <c r="F777">
        <v>12.47999954</v>
      </c>
      <c r="G777">
        <v>12.47999954</v>
      </c>
      <c r="H777">
        <v>0</v>
      </c>
      <c r="I777">
        <v>9.2200002669999996</v>
      </c>
      <c r="J777">
        <v>0.310000002</v>
      </c>
      <c r="K777">
        <v>2.9500000480000002</v>
      </c>
      <c r="L777">
        <v>0</v>
      </c>
      <c r="M777">
        <v>90</v>
      </c>
      <c r="N777">
        <v>7</v>
      </c>
      <c r="O777">
        <v>191</v>
      </c>
      <c r="P777">
        <v>1152</v>
      </c>
      <c r="Q777">
        <v>3114</v>
      </c>
    </row>
    <row r="778" spans="1:17" x14ac:dyDescent="0.3">
      <c r="A778">
        <v>8053475328</v>
      </c>
      <c r="B778" t="s">
        <v>35</v>
      </c>
      <c r="C778" t="s">
        <v>36</v>
      </c>
      <c r="D778" t="s">
        <v>36</v>
      </c>
      <c r="E778">
        <v>15108</v>
      </c>
      <c r="F778">
        <v>12.18999958</v>
      </c>
      <c r="G778">
        <v>12.18999958</v>
      </c>
      <c r="H778">
        <v>0</v>
      </c>
      <c r="I778">
        <v>9.5799999239999991</v>
      </c>
      <c r="J778">
        <v>0.23000000400000001</v>
      </c>
      <c r="K778">
        <v>2.380000114</v>
      </c>
      <c r="L778">
        <v>0</v>
      </c>
      <c r="M778">
        <v>89</v>
      </c>
      <c r="N778">
        <v>5</v>
      </c>
      <c r="O778">
        <v>158</v>
      </c>
      <c r="P778">
        <v>695</v>
      </c>
      <c r="Q778">
        <v>3043</v>
      </c>
    </row>
    <row r="779" spans="1:17" x14ac:dyDescent="0.3">
      <c r="A779">
        <v>8053475328</v>
      </c>
      <c r="B779" t="s">
        <v>37</v>
      </c>
      <c r="C779" t="s">
        <v>38</v>
      </c>
      <c r="D779" t="s">
        <v>38</v>
      </c>
      <c r="E779">
        <v>16057</v>
      </c>
      <c r="F779">
        <v>12.510000229999999</v>
      </c>
      <c r="G779">
        <v>12.510000229999999</v>
      </c>
      <c r="H779">
        <v>0</v>
      </c>
      <c r="I779">
        <v>9.6700000760000009</v>
      </c>
      <c r="J779">
        <v>0.25</v>
      </c>
      <c r="K779">
        <v>2.579999924</v>
      </c>
      <c r="L779">
        <v>0</v>
      </c>
      <c r="M779">
        <v>100</v>
      </c>
      <c r="N779">
        <v>6</v>
      </c>
      <c r="O779">
        <v>170</v>
      </c>
      <c r="P779">
        <v>1164</v>
      </c>
      <c r="Q779">
        <v>3103</v>
      </c>
    </row>
    <row r="780" spans="1:17" x14ac:dyDescent="0.3">
      <c r="A780">
        <v>8053475328</v>
      </c>
      <c r="B780" t="s">
        <v>39</v>
      </c>
      <c r="C780" t="s">
        <v>40</v>
      </c>
      <c r="D780" t="s">
        <v>40</v>
      </c>
      <c r="E780">
        <v>10520</v>
      </c>
      <c r="F780">
        <v>8.2899999619999996</v>
      </c>
      <c r="G780">
        <v>8.2899999619999996</v>
      </c>
      <c r="H780">
        <v>0</v>
      </c>
      <c r="I780">
        <v>6.2600002290000001</v>
      </c>
      <c r="J780">
        <v>0.15000000599999999</v>
      </c>
      <c r="K780">
        <v>1.8799999949999999</v>
      </c>
      <c r="L780">
        <v>0</v>
      </c>
      <c r="M780">
        <v>60</v>
      </c>
      <c r="N780">
        <v>3</v>
      </c>
      <c r="O780">
        <v>117</v>
      </c>
      <c r="P780">
        <v>1260</v>
      </c>
      <c r="Q780">
        <v>2655</v>
      </c>
    </row>
    <row r="781" spans="1:17" x14ac:dyDescent="0.3">
      <c r="A781">
        <v>8053475328</v>
      </c>
      <c r="B781" t="s">
        <v>41</v>
      </c>
      <c r="C781" t="s">
        <v>42</v>
      </c>
      <c r="D781" t="s">
        <v>42</v>
      </c>
      <c r="E781">
        <v>22359</v>
      </c>
      <c r="F781">
        <v>17.190000529999999</v>
      </c>
      <c r="G781">
        <v>17.190000529999999</v>
      </c>
      <c r="H781">
        <v>0</v>
      </c>
      <c r="I781">
        <v>12.539999959999999</v>
      </c>
      <c r="J781">
        <v>0.62999999500000003</v>
      </c>
      <c r="K781">
        <v>4.0199999809999998</v>
      </c>
      <c r="L781">
        <v>0</v>
      </c>
      <c r="M781">
        <v>125</v>
      </c>
      <c r="N781">
        <v>14</v>
      </c>
      <c r="O781">
        <v>223</v>
      </c>
      <c r="P781">
        <v>741</v>
      </c>
      <c r="Q781">
        <v>3554</v>
      </c>
    </row>
    <row r="782" spans="1:17" x14ac:dyDescent="0.3">
      <c r="A782">
        <v>8053475328</v>
      </c>
      <c r="B782" t="s">
        <v>43</v>
      </c>
      <c r="C782" t="s">
        <v>44</v>
      </c>
      <c r="D782" t="s">
        <v>44</v>
      </c>
      <c r="E782">
        <v>22988</v>
      </c>
      <c r="F782">
        <v>17.950000760000002</v>
      </c>
      <c r="G782">
        <v>17.950000760000002</v>
      </c>
      <c r="H782">
        <v>0</v>
      </c>
      <c r="I782">
        <v>13.130000109999999</v>
      </c>
      <c r="J782">
        <v>1.5499999520000001</v>
      </c>
      <c r="K782">
        <v>3.2599999899999998</v>
      </c>
      <c r="L782">
        <v>0</v>
      </c>
      <c r="M782">
        <v>129</v>
      </c>
      <c r="N782">
        <v>33</v>
      </c>
      <c r="O782">
        <v>182</v>
      </c>
      <c r="P782">
        <v>1096</v>
      </c>
      <c r="Q782">
        <v>3577</v>
      </c>
    </row>
    <row r="783" spans="1:17" x14ac:dyDescent="0.3">
      <c r="A783">
        <v>8053475328</v>
      </c>
      <c r="B783" t="s">
        <v>45</v>
      </c>
      <c r="C783" t="s">
        <v>46</v>
      </c>
      <c r="D783" t="s">
        <v>46</v>
      </c>
      <c r="E783">
        <v>20500</v>
      </c>
      <c r="F783">
        <v>15.68999958</v>
      </c>
      <c r="G783">
        <v>15.68999958</v>
      </c>
      <c r="H783">
        <v>0</v>
      </c>
      <c r="I783">
        <v>11.369999890000001</v>
      </c>
      <c r="J783">
        <v>0.46000000800000002</v>
      </c>
      <c r="K783">
        <v>3.8599998950000001</v>
      </c>
      <c r="L783">
        <v>0</v>
      </c>
      <c r="M783">
        <v>118</v>
      </c>
      <c r="N783">
        <v>9</v>
      </c>
      <c r="O783">
        <v>209</v>
      </c>
      <c r="P783">
        <v>1104</v>
      </c>
      <c r="Q783">
        <v>3403</v>
      </c>
    </row>
    <row r="784" spans="1:17" x14ac:dyDescent="0.3">
      <c r="A784">
        <v>8053475328</v>
      </c>
      <c r="B784" t="s">
        <v>47</v>
      </c>
      <c r="C784" t="s">
        <v>48</v>
      </c>
      <c r="D784" t="s">
        <v>48</v>
      </c>
      <c r="E784">
        <v>12685</v>
      </c>
      <c r="F784">
        <v>9.6199998860000004</v>
      </c>
      <c r="G784">
        <v>9.6199998860000004</v>
      </c>
      <c r="H784">
        <v>0</v>
      </c>
      <c r="I784">
        <v>6.3099999430000002</v>
      </c>
      <c r="J784">
        <v>0.20000000300000001</v>
      </c>
      <c r="K784">
        <v>3.0999999049999998</v>
      </c>
      <c r="L784">
        <v>0</v>
      </c>
      <c r="M784">
        <v>68</v>
      </c>
      <c r="N784">
        <v>5</v>
      </c>
      <c r="O784">
        <v>185</v>
      </c>
      <c r="P784">
        <v>1182</v>
      </c>
      <c r="Q784">
        <v>2846</v>
      </c>
    </row>
    <row r="785" spans="1:17" x14ac:dyDescent="0.3">
      <c r="A785">
        <v>8053475328</v>
      </c>
      <c r="B785" t="s">
        <v>49</v>
      </c>
      <c r="C785" t="s">
        <v>50</v>
      </c>
      <c r="D785" t="s">
        <v>50</v>
      </c>
      <c r="E785">
        <v>12422</v>
      </c>
      <c r="F785">
        <v>9.8199996949999999</v>
      </c>
      <c r="G785">
        <v>9.8199996949999999</v>
      </c>
      <c r="H785">
        <v>0</v>
      </c>
      <c r="I785">
        <v>6.4600000380000004</v>
      </c>
      <c r="J785">
        <v>0.43000000700000002</v>
      </c>
      <c r="K785">
        <v>2.9300000669999999</v>
      </c>
      <c r="L785">
        <v>0</v>
      </c>
      <c r="M785">
        <v>60</v>
      </c>
      <c r="N785">
        <v>10</v>
      </c>
      <c r="O785">
        <v>183</v>
      </c>
      <c r="P785">
        <v>1187</v>
      </c>
      <c r="Q785">
        <v>2852</v>
      </c>
    </row>
    <row r="786" spans="1:17" x14ac:dyDescent="0.3">
      <c r="A786">
        <v>8053475328</v>
      </c>
      <c r="B786" t="s">
        <v>51</v>
      </c>
      <c r="C786" t="s">
        <v>52</v>
      </c>
      <c r="D786" t="s">
        <v>52</v>
      </c>
      <c r="E786">
        <v>15447</v>
      </c>
      <c r="F786">
        <v>12.399999619999999</v>
      </c>
      <c r="G786">
        <v>12.399999619999999</v>
      </c>
      <c r="H786">
        <v>0</v>
      </c>
      <c r="I786">
        <v>9.6700000760000009</v>
      </c>
      <c r="J786">
        <v>0.38999998600000002</v>
      </c>
      <c r="K786">
        <v>2.3499999049999998</v>
      </c>
      <c r="L786">
        <v>0</v>
      </c>
      <c r="M786">
        <v>90</v>
      </c>
      <c r="N786">
        <v>9</v>
      </c>
      <c r="O786">
        <v>153</v>
      </c>
      <c r="P786">
        <v>1188</v>
      </c>
      <c r="Q786">
        <v>3062</v>
      </c>
    </row>
    <row r="787" spans="1:17" x14ac:dyDescent="0.3">
      <c r="A787">
        <v>8053475328</v>
      </c>
      <c r="B787" t="s">
        <v>53</v>
      </c>
      <c r="C787" t="s">
        <v>54</v>
      </c>
      <c r="D787" t="s">
        <v>54</v>
      </c>
      <c r="E787">
        <v>12315</v>
      </c>
      <c r="F787">
        <v>9.6499996190000008</v>
      </c>
      <c r="G787">
        <v>9.6499996190000008</v>
      </c>
      <c r="H787">
        <v>0</v>
      </c>
      <c r="I787">
        <v>6.170000076</v>
      </c>
      <c r="J787">
        <v>0.310000002</v>
      </c>
      <c r="K787">
        <v>3.170000076</v>
      </c>
      <c r="L787">
        <v>0</v>
      </c>
      <c r="M787">
        <v>58</v>
      </c>
      <c r="N787">
        <v>8</v>
      </c>
      <c r="O787">
        <v>159</v>
      </c>
      <c r="P787">
        <v>1215</v>
      </c>
      <c r="Q787">
        <v>2794</v>
      </c>
    </row>
    <row r="788" spans="1:17" x14ac:dyDescent="0.3">
      <c r="A788">
        <v>8053475328</v>
      </c>
      <c r="B788" t="s">
        <v>55</v>
      </c>
      <c r="C788" t="s">
        <v>56</v>
      </c>
      <c r="D788" t="s">
        <v>56</v>
      </c>
      <c r="E788">
        <v>7135</v>
      </c>
      <c r="F788">
        <v>5.5900001530000001</v>
      </c>
      <c r="G788">
        <v>5.5900001530000001</v>
      </c>
      <c r="H788">
        <v>0</v>
      </c>
      <c r="I788">
        <v>2.9900000100000002</v>
      </c>
      <c r="J788">
        <v>5.9999998999999998E-2</v>
      </c>
      <c r="K788">
        <v>2.539999962</v>
      </c>
      <c r="L788">
        <v>0</v>
      </c>
      <c r="M788">
        <v>27</v>
      </c>
      <c r="N788">
        <v>1</v>
      </c>
      <c r="O788">
        <v>131</v>
      </c>
      <c r="P788">
        <v>1281</v>
      </c>
      <c r="Q788">
        <v>2408</v>
      </c>
    </row>
    <row r="789" spans="1:17" x14ac:dyDescent="0.3">
      <c r="A789">
        <v>8053475328</v>
      </c>
      <c r="B789" s="1">
        <v>42374</v>
      </c>
      <c r="C789" s="1">
        <v>42374</v>
      </c>
      <c r="D789" t="s">
        <v>57</v>
      </c>
      <c r="E789">
        <v>1170</v>
      </c>
      <c r="F789">
        <v>0.85000002399999997</v>
      </c>
      <c r="G789">
        <v>0.85000002399999997</v>
      </c>
      <c r="H789">
        <v>0</v>
      </c>
      <c r="I789">
        <v>0</v>
      </c>
      <c r="J789">
        <v>0</v>
      </c>
      <c r="K789">
        <v>0.85000002399999997</v>
      </c>
      <c r="L789">
        <v>0</v>
      </c>
      <c r="M789">
        <v>0</v>
      </c>
      <c r="N789">
        <v>0</v>
      </c>
      <c r="O789">
        <v>51</v>
      </c>
      <c r="P789">
        <v>1389</v>
      </c>
      <c r="Q789">
        <v>1886</v>
      </c>
    </row>
    <row r="790" spans="1:17" x14ac:dyDescent="0.3">
      <c r="A790">
        <v>8053475328</v>
      </c>
      <c r="B790" s="1">
        <v>42405</v>
      </c>
      <c r="C790" s="1">
        <v>42405</v>
      </c>
      <c r="D790" t="s">
        <v>58</v>
      </c>
      <c r="E790">
        <v>1969</v>
      </c>
      <c r="F790">
        <v>1.4299999480000001</v>
      </c>
      <c r="G790">
        <v>1.4299999480000001</v>
      </c>
      <c r="H790">
        <v>0</v>
      </c>
      <c r="I790">
        <v>0</v>
      </c>
      <c r="J790">
        <v>0</v>
      </c>
      <c r="K790">
        <v>1.4299999480000001</v>
      </c>
      <c r="L790">
        <v>0</v>
      </c>
      <c r="M790">
        <v>0</v>
      </c>
      <c r="N790">
        <v>0</v>
      </c>
      <c r="O790">
        <v>95</v>
      </c>
      <c r="P790">
        <v>1345</v>
      </c>
      <c r="Q790">
        <v>1988</v>
      </c>
    </row>
    <row r="791" spans="1:17" x14ac:dyDescent="0.3">
      <c r="A791">
        <v>8053475328</v>
      </c>
      <c r="B791" s="1">
        <v>42434</v>
      </c>
      <c r="C791" s="1">
        <v>42434</v>
      </c>
      <c r="D791" t="s">
        <v>59</v>
      </c>
      <c r="E791">
        <v>15484</v>
      </c>
      <c r="F791">
        <v>11.899999619999999</v>
      </c>
      <c r="G791">
        <v>11.899999619999999</v>
      </c>
      <c r="H791">
        <v>0</v>
      </c>
      <c r="I791">
        <v>8.3900003430000005</v>
      </c>
      <c r="J791">
        <v>0.93000000699999996</v>
      </c>
      <c r="K791">
        <v>2.5899999139999998</v>
      </c>
      <c r="L791">
        <v>0</v>
      </c>
      <c r="M791">
        <v>87</v>
      </c>
      <c r="N791">
        <v>22</v>
      </c>
      <c r="O791">
        <v>165</v>
      </c>
      <c r="P791">
        <v>1166</v>
      </c>
      <c r="Q791">
        <v>3023</v>
      </c>
    </row>
    <row r="792" spans="1:17" x14ac:dyDescent="0.3">
      <c r="A792">
        <v>8053475328</v>
      </c>
      <c r="B792" s="1">
        <v>42465</v>
      </c>
      <c r="C792" s="1">
        <v>42465</v>
      </c>
      <c r="D792" t="s">
        <v>57</v>
      </c>
      <c r="E792">
        <v>14581</v>
      </c>
      <c r="F792">
        <v>11.149999619999999</v>
      </c>
      <c r="G792">
        <v>11.149999619999999</v>
      </c>
      <c r="H792">
        <v>0</v>
      </c>
      <c r="I792">
        <v>8.8199996949999999</v>
      </c>
      <c r="J792">
        <v>0.40000000600000002</v>
      </c>
      <c r="K792">
        <v>1.9099999670000001</v>
      </c>
      <c r="L792">
        <v>0</v>
      </c>
      <c r="M792">
        <v>89</v>
      </c>
      <c r="N792">
        <v>8</v>
      </c>
      <c r="O792">
        <v>123</v>
      </c>
      <c r="P792">
        <v>1220</v>
      </c>
      <c r="Q792">
        <v>2918</v>
      </c>
    </row>
    <row r="793" spans="1:17" x14ac:dyDescent="0.3">
      <c r="A793">
        <v>8053475328</v>
      </c>
      <c r="B793" s="1">
        <v>42495</v>
      </c>
      <c r="C793" s="1">
        <v>42495</v>
      </c>
      <c r="D793" t="s">
        <v>60</v>
      </c>
      <c r="E793">
        <v>14990</v>
      </c>
      <c r="F793">
        <v>11.510000229999999</v>
      </c>
      <c r="G793">
        <v>11.510000229999999</v>
      </c>
      <c r="H793">
        <v>0</v>
      </c>
      <c r="I793">
        <v>8.8500003809999992</v>
      </c>
      <c r="J793">
        <v>0.44999998800000002</v>
      </c>
      <c r="K793">
        <v>2.210000038</v>
      </c>
      <c r="L793">
        <v>0</v>
      </c>
      <c r="M793">
        <v>93</v>
      </c>
      <c r="N793">
        <v>9</v>
      </c>
      <c r="O793">
        <v>130</v>
      </c>
      <c r="P793">
        <v>1208</v>
      </c>
      <c r="Q793">
        <v>2950</v>
      </c>
    </row>
    <row r="794" spans="1:17" x14ac:dyDescent="0.3">
      <c r="A794">
        <v>8053475328</v>
      </c>
      <c r="B794" s="1">
        <v>42526</v>
      </c>
      <c r="C794" s="1">
        <v>42526</v>
      </c>
      <c r="D794" t="s">
        <v>16</v>
      </c>
      <c r="E794">
        <v>13953</v>
      </c>
      <c r="F794">
        <v>11</v>
      </c>
      <c r="G794">
        <v>11</v>
      </c>
      <c r="H794">
        <v>0</v>
      </c>
      <c r="I794">
        <v>9.1000003809999992</v>
      </c>
      <c r="J794">
        <v>0.689999998</v>
      </c>
      <c r="K794">
        <v>1.210000038</v>
      </c>
      <c r="L794">
        <v>0</v>
      </c>
      <c r="M794">
        <v>90</v>
      </c>
      <c r="N794">
        <v>15</v>
      </c>
      <c r="O794">
        <v>90</v>
      </c>
      <c r="P794">
        <v>1245</v>
      </c>
      <c r="Q794">
        <v>2859</v>
      </c>
    </row>
    <row r="795" spans="1:17" x14ac:dyDescent="0.3">
      <c r="A795">
        <v>8053475328</v>
      </c>
      <c r="B795" s="1">
        <v>42556</v>
      </c>
      <c r="C795" s="1">
        <v>42556</v>
      </c>
      <c r="D795" t="s">
        <v>57</v>
      </c>
      <c r="E795">
        <v>19769</v>
      </c>
      <c r="F795">
        <v>15.670000079999999</v>
      </c>
      <c r="G795">
        <v>15.670000079999999</v>
      </c>
      <c r="H795">
        <v>0</v>
      </c>
      <c r="I795">
        <v>12.43999958</v>
      </c>
      <c r="J795">
        <v>0.87999999500000003</v>
      </c>
      <c r="K795">
        <v>2.3499999049999998</v>
      </c>
      <c r="L795">
        <v>0</v>
      </c>
      <c r="M795">
        <v>121</v>
      </c>
      <c r="N795">
        <v>20</v>
      </c>
      <c r="O795">
        <v>148</v>
      </c>
      <c r="P795">
        <v>1076</v>
      </c>
      <c r="Q795">
        <v>3331</v>
      </c>
    </row>
    <row r="796" spans="1:17" x14ac:dyDescent="0.3">
      <c r="A796">
        <v>8053475328</v>
      </c>
      <c r="B796" s="1">
        <v>42587</v>
      </c>
      <c r="C796" s="1">
        <v>42587</v>
      </c>
      <c r="D796" t="s">
        <v>58</v>
      </c>
      <c r="E796">
        <v>22026</v>
      </c>
      <c r="F796">
        <v>17.649999619999999</v>
      </c>
      <c r="G796">
        <v>17.649999619999999</v>
      </c>
      <c r="H796">
        <v>0</v>
      </c>
      <c r="I796">
        <v>13.399999619999999</v>
      </c>
      <c r="J796">
        <v>0.58999997400000004</v>
      </c>
      <c r="K796">
        <v>3.6600000860000002</v>
      </c>
      <c r="L796">
        <v>0</v>
      </c>
      <c r="M796">
        <v>125</v>
      </c>
      <c r="N796">
        <v>14</v>
      </c>
      <c r="O796">
        <v>228</v>
      </c>
      <c r="P796">
        <v>1073</v>
      </c>
      <c r="Q796">
        <v>3589</v>
      </c>
    </row>
    <row r="797" spans="1:17" x14ac:dyDescent="0.3">
      <c r="A797">
        <v>8053475328</v>
      </c>
      <c r="B797" s="1">
        <v>42618</v>
      </c>
      <c r="C797" s="1">
        <v>42618</v>
      </c>
      <c r="D797" t="s">
        <v>61</v>
      </c>
      <c r="E797">
        <v>12465</v>
      </c>
      <c r="F797">
        <v>9.3800001139999996</v>
      </c>
      <c r="G797">
        <v>9.3800001139999996</v>
      </c>
      <c r="H797">
        <v>0</v>
      </c>
      <c r="I797">
        <v>6.1199998860000004</v>
      </c>
      <c r="J797">
        <v>0.56999999300000004</v>
      </c>
      <c r="K797">
        <v>2.6900000569999998</v>
      </c>
      <c r="L797">
        <v>0</v>
      </c>
      <c r="M797">
        <v>66</v>
      </c>
      <c r="N797">
        <v>12</v>
      </c>
      <c r="O797">
        <v>148</v>
      </c>
      <c r="P797">
        <v>1214</v>
      </c>
      <c r="Q797">
        <v>2765</v>
      </c>
    </row>
    <row r="798" spans="1:17" x14ac:dyDescent="0.3">
      <c r="A798">
        <v>8053475328</v>
      </c>
      <c r="B798" s="1">
        <v>42648</v>
      </c>
      <c r="C798" s="1">
        <v>42648</v>
      </c>
      <c r="D798" t="s">
        <v>62</v>
      </c>
      <c r="E798">
        <v>14810</v>
      </c>
      <c r="F798">
        <v>11.35999966</v>
      </c>
      <c r="G798">
        <v>11.35999966</v>
      </c>
      <c r="H798">
        <v>0</v>
      </c>
      <c r="I798">
        <v>9.0900001530000001</v>
      </c>
      <c r="J798">
        <v>0.41999998700000002</v>
      </c>
      <c r="K798">
        <v>1.8500000240000001</v>
      </c>
      <c r="L798">
        <v>0</v>
      </c>
      <c r="M798">
        <v>96</v>
      </c>
      <c r="N798">
        <v>10</v>
      </c>
      <c r="O798">
        <v>115</v>
      </c>
      <c r="P798">
        <v>1219</v>
      </c>
      <c r="Q798">
        <v>2926</v>
      </c>
    </row>
    <row r="799" spans="1:17" x14ac:dyDescent="0.3">
      <c r="A799">
        <v>8053475328</v>
      </c>
      <c r="B799" s="1">
        <v>42679</v>
      </c>
      <c r="C799" s="1">
        <v>42679</v>
      </c>
      <c r="D799" t="s">
        <v>59</v>
      </c>
      <c r="E799">
        <v>12209</v>
      </c>
      <c r="F799">
        <v>9.3999996190000008</v>
      </c>
      <c r="G799">
        <v>9.3999996190000008</v>
      </c>
      <c r="H799">
        <v>0</v>
      </c>
      <c r="I799">
        <v>6.079999924</v>
      </c>
      <c r="J799">
        <v>0.280000001</v>
      </c>
      <c r="K799">
        <v>3.039999962</v>
      </c>
      <c r="L799">
        <v>0</v>
      </c>
      <c r="M799">
        <v>60</v>
      </c>
      <c r="N799">
        <v>7</v>
      </c>
      <c r="O799">
        <v>184</v>
      </c>
      <c r="P799">
        <v>1189</v>
      </c>
      <c r="Q799">
        <v>2809</v>
      </c>
    </row>
    <row r="800" spans="1:17" x14ac:dyDescent="0.3">
      <c r="A800">
        <v>8053475328</v>
      </c>
      <c r="B800" s="1">
        <v>42709</v>
      </c>
      <c r="C800" s="1">
        <v>42709</v>
      </c>
      <c r="D800" t="s">
        <v>61</v>
      </c>
      <c r="E800">
        <v>4998</v>
      </c>
      <c r="F800">
        <v>3.9100000860000002</v>
      </c>
      <c r="G800">
        <v>3.9100000860000002</v>
      </c>
      <c r="H800">
        <v>0</v>
      </c>
      <c r="I800">
        <v>2.9500000480000002</v>
      </c>
      <c r="J800">
        <v>0.20000000300000001</v>
      </c>
      <c r="K800">
        <v>0.75999998999999996</v>
      </c>
      <c r="L800">
        <v>0</v>
      </c>
      <c r="M800">
        <v>28</v>
      </c>
      <c r="N800">
        <v>4</v>
      </c>
      <c r="O800">
        <v>39</v>
      </c>
      <c r="P800">
        <v>839</v>
      </c>
      <c r="Q800">
        <v>1505</v>
      </c>
    </row>
    <row r="801" spans="1:17" x14ac:dyDescent="0.3">
      <c r="A801">
        <v>8253242879</v>
      </c>
      <c r="B801" s="1">
        <v>42708</v>
      </c>
      <c r="C801" s="1">
        <v>42708</v>
      </c>
      <c r="D801" t="s">
        <v>16</v>
      </c>
      <c r="E801">
        <v>9033</v>
      </c>
      <c r="F801">
        <v>7.1599998469999999</v>
      </c>
      <c r="G801">
        <v>7.1599998469999999</v>
      </c>
      <c r="H801">
        <v>0</v>
      </c>
      <c r="I801">
        <v>5.4299998279999997</v>
      </c>
      <c r="J801">
        <v>0.14000000100000001</v>
      </c>
      <c r="K801">
        <v>1.5900000329999999</v>
      </c>
      <c r="L801">
        <v>0</v>
      </c>
      <c r="M801">
        <v>40</v>
      </c>
      <c r="N801">
        <v>2</v>
      </c>
      <c r="O801">
        <v>154</v>
      </c>
      <c r="P801">
        <v>1244</v>
      </c>
      <c r="Q801">
        <v>2044</v>
      </c>
    </row>
    <row r="802" spans="1:17" x14ac:dyDescent="0.3">
      <c r="A802">
        <v>8253242879</v>
      </c>
      <c r="B802" t="s">
        <v>17</v>
      </c>
      <c r="C802" t="s">
        <v>18</v>
      </c>
      <c r="D802" t="s">
        <v>18</v>
      </c>
      <c r="E802">
        <v>8053</v>
      </c>
      <c r="F802">
        <v>6.0999999049999998</v>
      </c>
      <c r="G802">
        <v>6.0999999049999998</v>
      </c>
      <c r="H802">
        <v>0</v>
      </c>
      <c r="I802">
        <v>4.170000076</v>
      </c>
      <c r="J802">
        <v>0.62999999500000003</v>
      </c>
      <c r="K802">
        <v>1.309999943</v>
      </c>
      <c r="L802">
        <v>0</v>
      </c>
      <c r="M802">
        <v>35</v>
      </c>
      <c r="N802">
        <v>11</v>
      </c>
      <c r="O802">
        <v>96</v>
      </c>
      <c r="P802">
        <v>1298</v>
      </c>
      <c r="Q802">
        <v>1935</v>
      </c>
    </row>
    <row r="803" spans="1:17" x14ac:dyDescent="0.3">
      <c r="A803">
        <v>8253242879</v>
      </c>
      <c r="B803" t="s">
        <v>19</v>
      </c>
      <c r="C803" t="s">
        <v>20</v>
      </c>
      <c r="D803" t="s">
        <v>20</v>
      </c>
      <c r="E803">
        <v>5234</v>
      </c>
      <c r="F803">
        <v>3.460000038</v>
      </c>
      <c r="G803">
        <v>3.460000038</v>
      </c>
      <c r="H803">
        <v>0</v>
      </c>
      <c r="I803">
        <v>1.9299999480000001</v>
      </c>
      <c r="J803">
        <v>0.99000001000000004</v>
      </c>
      <c r="K803">
        <v>0.540000021</v>
      </c>
      <c r="L803">
        <v>0</v>
      </c>
      <c r="M803">
        <v>29</v>
      </c>
      <c r="N803">
        <v>16</v>
      </c>
      <c r="O803">
        <v>33</v>
      </c>
      <c r="P803">
        <v>1362</v>
      </c>
      <c r="Q803">
        <v>1705</v>
      </c>
    </row>
    <row r="804" spans="1:17" x14ac:dyDescent="0.3">
      <c r="A804">
        <v>8253242879</v>
      </c>
      <c r="B804" t="s">
        <v>21</v>
      </c>
      <c r="C804" t="s">
        <v>22</v>
      </c>
      <c r="D804" t="s">
        <v>22</v>
      </c>
      <c r="E804">
        <v>2672</v>
      </c>
      <c r="F804">
        <v>1.769999981</v>
      </c>
      <c r="G804">
        <v>1.769999981</v>
      </c>
      <c r="H804">
        <v>0</v>
      </c>
      <c r="I804">
        <v>0</v>
      </c>
      <c r="J804">
        <v>0</v>
      </c>
      <c r="K804">
        <v>1.7599999900000001</v>
      </c>
      <c r="L804">
        <v>0</v>
      </c>
      <c r="M804">
        <v>0</v>
      </c>
      <c r="N804">
        <v>0</v>
      </c>
      <c r="O804">
        <v>105</v>
      </c>
      <c r="P804">
        <v>1335</v>
      </c>
      <c r="Q804">
        <v>1632</v>
      </c>
    </row>
    <row r="805" spans="1:17" x14ac:dyDescent="0.3">
      <c r="A805">
        <v>8253242879</v>
      </c>
      <c r="B805" t="s">
        <v>24</v>
      </c>
      <c r="C805" t="s">
        <v>25</v>
      </c>
      <c r="D805" t="s">
        <v>25</v>
      </c>
      <c r="E805">
        <v>9256</v>
      </c>
      <c r="F805">
        <v>6.1399998660000001</v>
      </c>
      <c r="G805">
        <v>6.1399998660000001</v>
      </c>
      <c r="H805">
        <v>0</v>
      </c>
      <c r="I805">
        <v>0.43000000700000002</v>
      </c>
      <c r="J805">
        <v>3.2699999809999998</v>
      </c>
      <c r="K805">
        <v>2.4500000480000002</v>
      </c>
      <c r="L805">
        <v>0</v>
      </c>
      <c r="M805">
        <v>6</v>
      </c>
      <c r="N805">
        <v>51</v>
      </c>
      <c r="O805">
        <v>115</v>
      </c>
      <c r="P805">
        <v>1268</v>
      </c>
      <c r="Q805">
        <v>1880</v>
      </c>
    </row>
    <row r="806" spans="1:17" x14ac:dyDescent="0.3">
      <c r="A806">
        <v>8253242879</v>
      </c>
      <c r="B806" t="s">
        <v>26</v>
      </c>
      <c r="C806" t="s">
        <v>27</v>
      </c>
      <c r="D806" t="s">
        <v>27</v>
      </c>
      <c r="E806">
        <v>10204</v>
      </c>
      <c r="F806">
        <v>7.9099998469999999</v>
      </c>
      <c r="G806">
        <v>7.9099998469999999</v>
      </c>
      <c r="H806">
        <v>0</v>
      </c>
      <c r="I806">
        <v>5.4299998279999997</v>
      </c>
      <c r="J806">
        <v>0.15000000599999999</v>
      </c>
      <c r="K806">
        <v>2.329999924</v>
      </c>
      <c r="L806">
        <v>0</v>
      </c>
      <c r="M806">
        <v>41</v>
      </c>
      <c r="N806">
        <v>5</v>
      </c>
      <c r="O806">
        <v>157</v>
      </c>
      <c r="P806">
        <v>1237</v>
      </c>
      <c r="Q806">
        <v>2112</v>
      </c>
    </row>
    <row r="807" spans="1:17" x14ac:dyDescent="0.3">
      <c r="A807">
        <v>8253242879</v>
      </c>
      <c r="B807" t="s">
        <v>29</v>
      </c>
      <c r="C807" t="s">
        <v>30</v>
      </c>
      <c r="D807" t="s">
        <v>30</v>
      </c>
      <c r="E807">
        <v>5151</v>
      </c>
      <c r="F807">
        <v>3.4800000190000002</v>
      </c>
      <c r="G807">
        <v>3.4800000190000002</v>
      </c>
      <c r="H807">
        <v>0</v>
      </c>
      <c r="I807">
        <v>1.039999962</v>
      </c>
      <c r="J807">
        <v>0.62999999500000003</v>
      </c>
      <c r="K807">
        <v>1.7999999520000001</v>
      </c>
      <c r="L807">
        <v>0</v>
      </c>
      <c r="M807">
        <v>16</v>
      </c>
      <c r="N807">
        <v>16</v>
      </c>
      <c r="O807">
        <v>130</v>
      </c>
      <c r="P807">
        <v>1278</v>
      </c>
      <c r="Q807">
        <v>1829</v>
      </c>
    </row>
    <row r="808" spans="1:17" x14ac:dyDescent="0.3">
      <c r="A808">
        <v>8253242879</v>
      </c>
      <c r="B808" t="s">
        <v>33</v>
      </c>
      <c r="C808" t="s">
        <v>34</v>
      </c>
      <c r="D808" t="s">
        <v>34</v>
      </c>
      <c r="E808">
        <v>4212</v>
      </c>
      <c r="F808">
        <v>2.7799999710000001</v>
      </c>
      <c r="G808">
        <v>2.7799999710000001</v>
      </c>
      <c r="H808">
        <v>0</v>
      </c>
      <c r="I808">
        <v>0</v>
      </c>
      <c r="J808">
        <v>0</v>
      </c>
      <c r="K808">
        <v>2.7799999710000001</v>
      </c>
      <c r="L808">
        <v>0</v>
      </c>
      <c r="M808">
        <v>0</v>
      </c>
      <c r="N808">
        <v>0</v>
      </c>
      <c r="O808">
        <v>164</v>
      </c>
      <c r="P808">
        <v>1276</v>
      </c>
      <c r="Q808">
        <v>1763</v>
      </c>
    </row>
    <row r="809" spans="1:17" x14ac:dyDescent="0.3">
      <c r="A809">
        <v>8253242879</v>
      </c>
      <c r="B809" t="s">
        <v>35</v>
      </c>
      <c r="C809" t="s">
        <v>36</v>
      </c>
      <c r="D809" t="s">
        <v>36</v>
      </c>
      <c r="E809">
        <v>6466</v>
      </c>
      <c r="F809">
        <v>4.2699999809999998</v>
      </c>
      <c r="G809">
        <v>4.2699999809999998</v>
      </c>
      <c r="H809">
        <v>0</v>
      </c>
      <c r="I809">
        <v>0.33000001299999998</v>
      </c>
      <c r="J809">
        <v>0.81999999300000004</v>
      </c>
      <c r="K809">
        <v>3.1099998950000001</v>
      </c>
      <c r="L809">
        <v>0.01</v>
      </c>
      <c r="M809">
        <v>5</v>
      </c>
      <c r="N809">
        <v>18</v>
      </c>
      <c r="O809">
        <v>216</v>
      </c>
      <c r="P809">
        <v>1201</v>
      </c>
      <c r="Q809">
        <v>1931</v>
      </c>
    </row>
    <row r="810" spans="1:17" x14ac:dyDescent="0.3">
      <c r="A810">
        <v>8253242879</v>
      </c>
      <c r="B810" t="s">
        <v>37</v>
      </c>
      <c r="C810" t="s">
        <v>38</v>
      </c>
      <c r="D810" t="s">
        <v>38</v>
      </c>
      <c r="E810">
        <v>11268</v>
      </c>
      <c r="F810">
        <v>8.5600004199999997</v>
      </c>
      <c r="G810">
        <v>8.5600004199999997</v>
      </c>
      <c r="H810">
        <v>0</v>
      </c>
      <c r="I810">
        <v>5.8800001139999996</v>
      </c>
      <c r="J810">
        <v>0.93000000699999996</v>
      </c>
      <c r="K810">
        <v>1.75</v>
      </c>
      <c r="L810">
        <v>0</v>
      </c>
      <c r="M810">
        <v>49</v>
      </c>
      <c r="N810">
        <v>20</v>
      </c>
      <c r="O810">
        <v>172</v>
      </c>
      <c r="P810">
        <v>1199</v>
      </c>
      <c r="Q810">
        <v>2218</v>
      </c>
    </row>
    <row r="811" spans="1:17" x14ac:dyDescent="0.3">
      <c r="A811">
        <v>8253242879</v>
      </c>
      <c r="B811" t="s">
        <v>39</v>
      </c>
      <c r="C811" t="s">
        <v>40</v>
      </c>
      <c r="D811" t="s">
        <v>40</v>
      </c>
      <c r="E811">
        <v>2824</v>
      </c>
      <c r="F811">
        <v>1.8700000050000001</v>
      </c>
      <c r="G811">
        <v>1.8700000050000001</v>
      </c>
      <c r="H811">
        <v>0</v>
      </c>
      <c r="I811">
        <v>0</v>
      </c>
      <c r="J811">
        <v>0</v>
      </c>
      <c r="K811">
        <v>1.8700000050000001</v>
      </c>
      <c r="L811">
        <v>0</v>
      </c>
      <c r="M811">
        <v>0</v>
      </c>
      <c r="N811">
        <v>0</v>
      </c>
      <c r="O811">
        <v>120</v>
      </c>
      <c r="P811">
        <v>1320</v>
      </c>
      <c r="Q811">
        <v>1651</v>
      </c>
    </row>
    <row r="812" spans="1:17" x14ac:dyDescent="0.3">
      <c r="A812">
        <v>8253242879</v>
      </c>
      <c r="B812" t="s">
        <v>41</v>
      </c>
      <c r="C812" t="s">
        <v>42</v>
      </c>
      <c r="D812" t="s">
        <v>42</v>
      </c>
      <c r="E812">
        <v>9282</v>
      </c>
      <c r="F812">
        <v>6.2600002290000001</v>
      </c>
      <c r="G812">
        <v>6.2600002290000001</v>
      </c>
      <c r="H812">
        <v>0</v>
      </c>
      <c r="I812">
        <v>2.0899999139999998</v>
      </c>
      <c r="J812">
        <v>1.039999962</v>
      </c>
      <c r="K812">
        <v>3.130000114</v>
      </c>
      <c r="L812">
        <v>0</v>
      </c>
      <c r="M812">
        <v>30</v>
      </c>
      <c r="N812">
        <v>26</v>
      </c>
      <c r="O812">
        <v>191</v>
      </c>
      <c r="P812">
        <v>1193</v>
      </c>
      <c r="Q812">
        <v>2132</v>
      </c>
    </row>
    <row r="813" spans="1:17" x14ac:dyDescent="0.3">
      <c r="A813">
        <v>8253242879</v>
      </c>
      <c r="B813" t="s">
        <v>43</v>
      </c>
      <c r="C813" t="s">
        <v>44</v>
      </c>
      <c r="D813" t="s">
        <v>44</v>
      </c>
      <c r="E813">
        <v>8905</v>
      </c>
      <c r="F813">
        <v>7.1300001139999996</v>
      </c>
      <c r="G813">
        <v>7.1300001139999996</v>
      </c>
      <c r="H813">
        <v>0</v>
      </c>
      <c r="I813">
        <v>5.5999999049999998</v>
      </c>
      <c r="J813">
        <v>0.189999998</v>
      </c>
      <c r="K813">
        <v>1.3400000329999999</v>
      </c>
      <c r="L813">
        <v>0</v>
      </c>
      <c r="M813">
        <v>41</v>
      </c>
      <c r="N813">
        <v>4</v>
      </c>
      <c r="O813">
        <v>82</v>
      </c>
      <c r="P813">
        <v>1313</v>
      </c>
      <c r="Q813">
        <v>1976</v>
      </c>
    </row>
    <row r="814" spans="1:17" x14ac:dyDescent="0.3">
      <c r="A814">
        <v>8253242879</v>
      </c>
      <c r="B814" t="s">
        <v>45</v>
      </c>
      <c r="C814" t="s">
        <v>46</v>
      </c>
      <c r="D814" t="s">
        <v>46</v>
      </c>
      <c r="E814">
        <v>6829</v>
      </c>
      <c r="F814">
        <v>4.5100002290000001</v>
      </c>
      <c r="G814">
        <v>4.5100002290000001</v>
      </c>
      <c r="H814">
        <v>0</v>
      </c>
      <c r="I814">
        <v>0.36000001399999998</v>
      </c>
      <c r="J814">
        <v>2.3900001049999999</v>
      </c>
      <c r="K814">
        <v>1.769999981</v>
      </c>
      <c r="L814">
        <v>0</v>
      </c>
      <c r="M814">
        <v>7</v>
      </c>
      <c r="N814">
        <v>54</v>
      </c>
      <c r="O814">
        <v>118</v>
      </c>
      <c r="P814">
        <v>1261</v>
      </c>
      <c r="Q814">
        <v>1909</v>
      </c>
    </row>
    <row r="815" spans="1:17" x14ac:dyDescent="0.3">
      <c r="A815">
        <v>8253242879</v>
      </c>
      <c r="B815" t="s">
        <v>47</v>
      </c>
      <c r="C815" t="s">
        <v>48</v>
      </c>
      <c r="D815" t="s">
        <v>48</v>
      </c>
      <c r="E815">
        <v>4562</v>
      </c>
      <c r="F815">
        <v>3.039999962</v>
      </c>
      <c r="G815">
        <v>3.039999962</v>
      </c>
      <c r="H815">
        <v>0</v>
      </c>
      <c r="I815">
        <v>1.1799999480000001</v>
      </c>
      <c r="J815">
        <v>0.49000000999999999</v>
      </c>
      <c r="K815">
        <v>1.3700000050000001</v>
      </c>
      <c r="L815">
        <v>0</v>
      </c>
      <c r="M815">
        <v>19</v>
      </c>
      <c r="N815">
        <v>14</v>
      </c>
      <c r="O815">
        <v>108</v>
      </c>
      <c r="P815">
        <v>1299</v>
      </c>
      <c r="Q815">
        <v>1813</v>
      </c>
    </row>
    <row r="816" spans="1:17" x14ac:dyDescent="0.3">
      <c r="A816">
        <v>8253242879</v>
      </c>
      <c r="B816" t="s">
        <v>49</v>
      </c>
      <c r="C816" t="s">
        <v>50</v>
      </c>
      <c r="D816" t="s">
        <v>50</v>
      </c>
      <c r="E816">
        <v>10232</v>
      </c>
      <c r="F816">
        <v>8.1800003050000001</v>
      </c>
      <c r="G816">
        <v>8.1800003050000001</v>
      </c>
      <c r="H816">
        <v>0</v>
      </c>
      <c r="I816">
        <v>6.2399997709999999</v>
      </c>
      <c r="J816">
        <v>0.23000000400000001</v>
      </c>
      <c r="K816">
        <v>1.7000000479999999</v>
      </c>
      <c r="L816">
        <v>0</v>
      </c>
      <c r="M816">
        <v>45</v>
      </c>
      <c r="N816">
        <v>5</v>
      </c>
      <c r="O816">
        <v>104</v>
      </c>
      <c r="P816">
        <v>1286</v>
      </c>
      <c r="Q816">
        <v>2008</v>
      </c>
    </row>
    <row r="817" spans="1:17" x14ac:dyDescent="0.3">
      <c r="A817">
        <v>8253242879</v>
      </c>
      <c r="B817" t="s">
        <v>51</v>
      </c>
      <c r="C817" t="s">
        <v>52</v>
      </c>
      <c r="D817" t="s">
        <v>52</v>
      </c>
      <c r="E817">
        <v>2718</v>
      </c>
      <c r="F817">
        <v>1.7999999520000001</v>
      </c>
      <c r="G817">
        <v>1.7999999520000001</v>
      </c>
      <c r="H817">
        <v>0</v>
      </c>
      <c r="I817">
        <v>0.670000017</v>
      </c>
      <c r="J817">
        <v>0.77999997099999996</v>
      </c>
      <c r="K817">
        <v>0.34000000400000002</v>
      </c>
      <c r="L817">
        <v>0</v>
      </c>
      <c r="M817">
        <v>11</v>
      </c>
      <c r="N817">
        <v>16</v>
      </c>
      <c r="O817">
        <v>20</v>
      </c>
      <c r="P817">
        <v>1393</v>
      </c>
      <c r="Q817">
        <v>1580</v>
      </c>
    </row>
    <row r="818" spans="1:17" x14ac:dyDescent="0.3">
      <c r="A818">
        <v>8253242879</v>
      </c>
      <c r="B818" t="s">
        <v>53</v>
      </c>
      <c r="C818" t="s">
        <v>54</v>
      </c>
      <c r="D818" t="s">
        <v>54</v>
      </c>
      <c r="E818">
        <v>6260</v>
      </c>
      <c r="F818">
        <v>4.2600002290000001</v>
      </c>
      <c r="G818">
        <v>4.2600002290000001</v>
      </c>
      <c r="H818">
        <v>0</v>
      </c>
      <c r="I818">
        <v>1.289999962</v>
      </c>
      <c r="J818">
        <v>0.540000021</v>
      </c>
      <c r="K818">
        <v>2.4000000950000002</v>
      </c>
      <c r="L818">
        <v>0</v>
      </c>
      <c r="M818">
        <v>16</v>
      </c>
      <c r="N818">
        <v>14</v>
      </c>
      <c r="O818">
        <v>136</v>
      </c>
      <c r="P818">
        <v>1257</v>
      </c>
      <c r="Q818">
        <v>1854</v>
      </c>
    </row>
    <row r="819" spans="1:17" x14ac:dyDescent="0.3">
      <c r="A819">
        <v>8253242879</v>
      </c>
      <c r="B819" t="s">
        <v>55</v>
      </c>
      <c r="C819" t="s">
        <v>56</v>
      </c>
      <c r="D819" t="s">
        <v>56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1440</v>
      </c>
      <c r="Q819">
        <v>0</v>
      </c>
    </row>
    <row r="820" spans="1:17" x14ac:dyDescent="0.3">
      <c r="A820">
        <v>8378563200</v>
      </c>
      <c r="B820" s="1">
        <v>42708</v>
      </c>
      <c r="C820" s="1">
        <v>42708</v>
      </c>
      <c r="D820" t="s">
        <v>16</v>
      </c>
      <c r="E820">
        <v>7626</v>
      </c>
      <c r="F820">
        <v>6.0500001909999996</v>
      </c>
      <c r="G820">
        <v>6.0500001909999996</v>
      </c>
      <c r="H820">
        <v>2.2530810830000001</v>
      </c>
      <c r="I820">
        <v>0.829999983</v>
      </c>
      <c r="J820">
        <v>0.709999979</v>
      </c>
      <c r="K820">
        <v>4.5</v>
      </c>
      <c r="L820">
        <v>0</v>
      </c>
      <c r="M820">
        <v>65</v>
      </c>
      <c r="N820">
        <v>15</v>
      </c>
      <c r="O820">
        <v>156</v>
      </c>
      <c r="P820">
        <v>723</v>
      </c>
      <c r="Q820">
        <v>3635</v>
      </c>
    </row>
    <row r="821" spans="1:17" x14ac:dyDescent="0.3">
      <c r="A821">
        <v>8378563200</v>
      </c>
      <c r="B821" t="s">
        <v>17</v>
      </c>
      <c r="C821" t="s">
        <v>18</v>
      </c>
      <c r="D821" t="s">
        <v>18</v>
      </c>
      <c r="E821">
        <v>12386</v>
      </c>
      <c r="F821">
        <v>9.8199996949999999</v>
      </c>
      <c r="G821">
        <v>9.8199996949999999</v>
      </c>
      <c r="H821">
        <v>2.0921471120000001</v>
      </c>
      <c r="I821">
        <v>4.9600000380000004</v>
      </c>
      <c r="J821">
        <v>0.64999997600000003</v>
      </c>
      <c r="K821">
        <v>4.2100000380000004</v>
      </c>
      <c r="L821">
        <v>0</v>
      </c>
      <c r="M821">
        <v>116</v>
      </c>
      <c r="N821">
        <v>14</v>
      </c>
      <c r="O821">
        <v>169</v>
      </c>
      <c r="P821">
        <v>680</v>
      </c>
      <c r="Q821">
        <v>4079</v>
      </c>
    </row>
    <row r="822" spans="1:17" x14ac:dyDescent="0.3">
      <c r="A822">
        <v>8378563200</v>
      </c>
      <c r="B822" t="s">
        <v>19</v>
      </c>
      <c r="C822" t="s">
        <v>20</v>
      </c>
      <c r="D822" t="s">
        <v>20</v>
      </c>
      <c r="E822">
        <v>13318</v>
      </c>
      <c r="F822">
        <v>10.56000042</v>
      </c>
      <c r="G822">
        <v>10.56000042</v>
      </c>
      <c r="H822">
        <v>2.2530810830000001</v>
      </c>
      <c r="I822">
        <v>5.6199998860000004</v>
      </c>
      <c r="J822">
        <v>1.0299999710000001</v>
      </c>
      <c r="K822">
        <v>3.9100000860000002</v>
      </c>
      <c r="L822">
        <v>0</v>
      </c>
      <c r="M822">
        <v>123</v>
      </c>
      <c r="N822">
        <v>21</v>
      </c>
      <c r="O822">
        <v>174</v>
      </c>
      <c r="P822">
        <v>699</v>
      </c>
      <c r="Q822">
        <v>4163</v>
      </c>
    </row>
    <row r="823" spans="1:17" x14ac:dyDescent="0.3">
      <c r="A823">
        <v>8378563200</v>
      </c>
      <c r="B823" t="s">
        <v>21</v>
      </c>
      <c r="C823" t="s">
        <v>22</v>
      </c>
      <c r="D823" t="s">
        <v>22</v>
      </c>
      <c r="E823">
        <v>14461</v>
      </c>
      <c r="F823">
        <v>11.47000027</v>
      </c>
      <c r="G823">
        <v>11.47000027</v>
      </c>
      <c r="H823">
        <v>0</v>
      </c>
      <c r="I823">
        <v>4.9099998469999999</v>
      </c>
      <c r="J823">
        <v>1.1499999759999999</v>
      </c>
      <c r="K823">
        <v>5.4099998469999999</v>
      </c>
      <c r="L823">
        <v>0</v>
      </c>
      <c r="M823">
        <v>60</v>
      </c>
      <c r="N823">
        <v>23</v>
      </c>
      <c r="O823">
        <v>190</v>
      </c>
      <c r="P823">
        <v>729</v>
      </c>
      <c r="Q823">
        <v>3666</v>
      </c>
    </row>
    <row r="824" spans="1:17" x14ac:dyDescent="0.3">
      <c r="A824">
        <v>8378563200</v>
      </c>
      <c r="B824" t="s">
        <v>24</v>
      </c>
      <c r="C824" t="s">
        <v>25</v>
      </c>
      <c r="D824" t="s">
        <v>25</v>
      </c>
      <c r="E824">
        <v>11207</v>
      </c>
      <c r="F824">
        <v>8.8900003430000005</v>
      </c>
      <c r="G824">
        <v>8.8900003430000005</v>
      </c>
      <c r="H824">
        <v>0</v>
      </c>
      <c r="I824">
        <v>5.3699998860000004</v>
      </c>
      <c r="J824">
        <v>1.0700000519999999</v>
      </c>
      <c r="K824">
        <v>2.4400000569999998</v>
      </c>
      <c r="L824">
        <v>0</v>
      </c>
      <c r="M824">
        <v>64</v>
      </c>
      <c r="N824">
        <v>21</v>
      </c>
      <c r="O824">
        <v>142</v>
      </c>
      <c r="P824">
        <v>563</v>
      </c>
      <c r="Q824">
        <v>3363</v>
      </c>
    </row>
    <row r="825" spans="1:17" x14ac:dyDescent="0.3">
      <c r="A825">
        <v>8378563200</v>
      </c>
      <c r="B825" t="s">
        <v>26</v>
      </c>
      <c r="C825" t="s">
        <v>27</v>
      </c>
      <c r="D825" t="s">
        <v>27</v>
      </c>
      <c r="E825">
        <v>2132</v>
      </c>
      <c r="F825">
        <v>1.690000057</v>
      </c>
      <c r="G825">
        <v>1.690000057</v>
      </c>
      <c r="H825">
        <v>0</v>
      </c>
      <c r="I825">
        <v>0</v>
      </c>
      <c r="J825">
        <v>0</v>
      </c>
      <c r="K825">
        <v>1.690000057</v>
      </c>
      <c r="L825">
        <v>0</v>
      </c>
      <c r="M825">
        <v>0</v>
      </c>
      <c r="N825">
        <v>0</v>
      </c>
      <c r="O825">
        <v>93</v>
      </c>
      <c r="P825">
        <v>599</v>
      </c>
      <c r="Q825">
        <v>2572</v>
      </c>
    </row>
    <row r="826" spans="1:17" x14ac:dyDescent="0.3">
      <c r="A826">
        <v>8378563200</v>
      </c>
      <c r="B826" t="s">
        <v>29</v>
      </c>
      <c r="C826" t="s">
        <v>30</v>
      </c>
      <c r="D826" t="s">
        <v>30</v>
      </c>
      <c r="E826">
        <v>13630</v>
      </c>
      <c r="F826">
        <v>10.81000042</v>
      </c>
      <c r="G826">
        <v>10.81000042</v>
      </c>
      <c r="H826">
        <v>2.0921471120000001</v>
      </c>
      <c r="I826">
        <v>5.0500001909999996</v>
      </c>
      <c r="J826">
        <v>0.560000002</v>
      </c>
      <c r="K826">
        <v>5.1999998090000004</v>
      </c>
      <c r="L826">
        <v>0</v>
      </c>
      <c r="M826">
        <v>117</v>
      </c>
      <c r="N826">
        <v>10</v>
      </c>
      <c r="O826">
        <v>174</v>
      </c>
      <c r="P826">
        <v>720</v>
      </c>
      <c r="Q826">
        <v>4157</v>
      </c>
    </row>
    <row r="827" spans="1:17" x14ac:dyDescent="0.3">
      <c r="A827">
        <v>8378563200</v>
      </c>
      <c r="B827" t="s">
        <v>33</v>
      </c>
      <c r="C827" t="s">
        <v>34</v>
      </c>
      <c r="D827" t="s">
        <v>34</v>
      </c>
      <c r="E827">
        <v>13070</v>
      </c>
      <c r="F827">
        <v>10.35999966</v>
      </c>
      <c r="G827">
        <v>10.35999966</v>
      </c>
      <c r="H827">
        <v>2.2530810830000001</v>
      </c>
      <c r="I827">
        <v>5.3000001909999996</v>
      </c>
      <c r="J827">
        <v>0.87999999500000003</v>
      </c>
      <c r="K827">
        <v>4.1799998279999997</v>
      </c>
      <c r="L827">
        <v>0</v>
      </c>
      <c r="M827">
        <v>120</v>
      </c>
      <c r="N827">
        <v>19</v>
      </c>
      <c r="O827">
        <v>154</v>
      </c>
      <c r="P827">
        <v>737</v>
      </c>
      <c r="Q827">
        <v>4092</v>
      </c>
    </row>
    <row r="828" spans="1:17" x14ac:dyDescent="0.3">
      <c r="A828">
        <v>8378563200</v>
      </c>
      <c r="B828" t="s">
        <v>35</v>
      </c>
      <c r="C828" t="s">
        <v>36</v>
      </c>
      <c r="D828" t="s">
        <v>36</v>
      </c>
      <c r="E828">
        <v>9388</v>
      </c>
      <c r="F828">
        <v>7.4400000569999998</v>
      </c>
      <c r="G828">
        <v>7.4400000569999998</v>
      </c>
      <c r="H828">
        <v>2.0921471120000001</v>
      </c>
      <c r="I828">
        <v>2.2300000190000002</v>
      </c>
      <c r="J828">
        <v>0.439999998</v>
      </c>
      <c r="K828">
        <v>4.7800002099999999</v>
      </c>
      <c r="L828">
        <v>0</v>
      </c>
      <c r="M828">
        <v>82</v>
      </c>
      <c r="N828">
        <v>8</v>
      </c>
      <c r="O828">
        <v>169</v>
      </c>
      <c r="P828">
        <v>763</v>
      </c>
      <c r="Q828">
        <v>3787</v>
      </c>
    </row>
    <row r="829" spans="1:17" x14ac:dyDescent="0.3">
      <c r="A829">
        <v>8378563200</v>
      </c>
      <c r="B829" t="s">
        <v>37</v>
      </c>
      <c r="C829" t="s">
        <v>38</v>
      </c>
      <c r="D829" t="s">
        <v>38</v>
      </c>
      <c r="E829">
        <v>15148</v>
      </c>
      <c r="F829">
        <v>12.010000229999999</v>
      </c>
      <c r="G829">
        <v>12.010000229999999</v>
      </c>
      <c r="H829">
        <v>2.2530810830000001</v>
      </c>
      <c r="I829">
        <v>6.9000000950000002</v>
      </c>
      <c r="J829">
        <v>0.81999999300000004</v>
      </c>
      <c r="K829">
        <v>4.2899999619999996</v>
      </c>
      <c r="L829">
        <v>0</v>
      </c>
      <c r="M829">
        <v>137</v>
      </c>
      <c r="N829">
        <v>16</v>
      </c>
      <c r="O829">
        <v>145</v>
      </c>
      <c r="P829">
        <v>677</v>
      </c>
      <c r="Q829">
        <v>4236</v>
      </c>
    </row>
    <row r="830" spans="1:17" x14ac:dyDescent="0.3">
      <c r="A830">
        <v>8378563200</v>
      </c>
      <c r="B830" t="s">
        <v>39</v>
      </c>
      <c r="C830" t="s">
        <v>40</v>
      </c>
      <c r="D830" t="s">
        <v>40</v>
      </c>
      <c r="E830">
        <v>12200</v>
      </c>
      <c r="F830">
        <v>9.6700000760000009</v>
      </c>
      <c r="G830">
        <v>9.6700000760000009</v>
      </c>
      <c r="H830">
        <v>2.0921471120000001</v>
      </c>
      <c r="I830">
        <v>4.9099998469999999</v>
      </c>
      <c r="J830">
        <v>0.58999997400000004</v>
      </c>
      <c r="K830">
        <v>4.1799998279999997</v>
      </c>
      <c r="L830">
        <v>0</v>
      </c>
      <c r="M830">
        <v>113</v>
      </c>
      <c r="N830">
        <v>12</v>
      </c>
      <c r="O830">
        <v>159</v>
      </c>
      <c r="P830">
        <v>769</v>
      </c>
      <c r="Q830">
        <v>4044</v>
      </c>
    </row>
    <row r="831" spans="1:17" x14ac:dyDescent="0.3">
      <c r="A831">
        <v>8378563200</v>
      </c>
      <c r="B831" t="s">
        <v>41</v>
      </c>
      <c r="C831" t="s">
        <v>42</v>
      </c>
      <c r="D831" t="s">
        <v>42</v>
      </c>
      <c r="E831">
        <v>5709</v>
      </c>
      <c r="F831">
        <v>4.5300002099999999</v>
      </c>
      <c r="G831">
        <v>4.5300002099999999</v>
      </c>
      <c r="H831">
        <v>0</v>
      </c>
      <c r="I831">
        <v>1.519999981</v>
      </c>
      <c r="J831">
        <v>0.519999981</v>
      </c>
      <c r="K831">
        <v>2.4800000190000002</v>
      </c>
      <c r="L831">
        <v>0</v>
      </c>
      <c r="M831">
        <v>19</v>
      </c>
      <c r="N831">
        <v>10</v>
      </c>
      <c r="O831">
        <v>136</v>
      </c>
      <c r="P831">
        <v>740</v>
      </c>
      <c r="Q831">
        <v>2908</v>
      </c>
    </row>
    <row r="832" spans="1:17" x14ac:dyDescent="0.3">
      <c r="A832">
        <v>8378563200</v>
      </c>
      <c r="B832" t="s">
        <v>43</v>
      </c>
      <c r="C832" t="s">
        <v>44</v>
      </c>
      <c r="D832" t="s">
        <v>44</v>
      </c>
      <c r="E832">
        <v>3703</v>
      </c>
      <c r="F832">
        <v>2.9400000569999998</v>
      </c>
      <c r="G832">
        <v>2.9400000569999998</v>
      </c>
      <c r="H832">
        <v>0</v>
      </c>
      <c r="I832">
        <v>0</v>
      </c>
      <c r="J832">
        <v>0</v>
      </c>
      <c r="K832">
        <v>2.9400000569999998</v>
      </c>
      <c r="L832">
        <v>0</v>
      </c>
      <c r="M832">
        <v>0</v>
      </c>
      <c r="N832">
        <v>0</v>
      </c>
      <c r="O832">
        <v>135</v>
      </c>
      <c r="P832">
        <v>734</v>
      </c>
      <c r="Q832">
        <v>2741</v>
      </c>
    </row>
    <row r="833" spans="1:17" x14ac:dyDescent="0.3">
      <c r="A833">
        <v>8378563200</v>
      </c>
      <c r="B833" t="s">
        <v>45</v>
      </c>
      <c r="C833" t="s">
        <v>46</v>
      </c>
      <c r="D833" t="s">
        <v>46</v>
      </c>
      <c r="E833">
        <v>12405</v>
      </c>
      <c r="F833">
        <v>9.8400001530000001</v>
      </c>
      <c r="G833">
        <v>9.8400001530000001</v>
      </c>
      <c r="H833">
        <v>2.0921471120000001</v>
      </c>
      <c r="I833">
        <v>5.0500001909999996</v>
      </c>
      <c r="J833">
        <v>0.87000000499999997</v>
      </c>
      <c r="K833">
        <v>3.920000076</v>
      </c>
      <c r="L833">
        <v>0</v>
      </c>
      <c r="M833">
        <v>117</v>
      </c>
      <c r="N833">
        <v>16</v>
      </c>
      <c r="O833">
        <v>141</v>
      </c>
      <c r="P833">
        <v>692</v>
      </c>
      <c r="Q833">
        <v>4005</v>
      </c>
    </row>
    <row r="834" spans="1:17" x14ac:dyDescent="0.3">
      <c r="A834">
        <v>8378563200</v>
      </c>
      <c r="B834" t="s">
        <v>47</v>
      </c>
      <c r="C834" t="s">
        <v>48</v>
      </c>
      <c r="D834" t="s">
        <v>48</v>
      </c>
      <c r="E834">
        <v>16208</v>
      </c>
      <c r="F834">
        <v>12.850000380000001</v>
      </c>
      <c r="G834">
        <v>12.850000380000001</v>
      </c>
      <c r="H834">
        <v>0</v>
      </c>
      <c r="I834">
        <v>7.5100002290000001</v>
      </c>
      <c r="J834">
        <v>0.920000017</v>
      </c>
      <c r="K834">
        <v>4.420000076</v>
      </c>
      <c r="L834">
        <v>0</v>
      </c>
      <c r="M834">
        <v>90</v>
      </c>
      <c r="N834">
        <v>18</v>
      </c>
      <c r="O834">
        <v>161</v>
      </c>
      <c r="P834">
        <v>593</v>
      </c>
      <c r="Q834">
        <v>3763</v>
      </c>
    </row>
    <row r="835" spans="1:17" x14ac:dyDescent="0.3">
      <c r="A835">
        <v>8378563200</v>
      </c>
      <c r="B835" t="s">
        <v>49</v>
      </c>
      <c r="C835" t="s">
        <v>50</v>
      </c>
      <c r="D835" t="s">
        <v>50</v>
      </c>
      <c r="E835">
        <v>7359</v>
      </c>
      <c r="F835">
        <v>5.8400001530000001</v>
      </c>
      <c r="G835">
        <v>5.8400001530000001</v>
      </c>
      <c r="H835">
        <v>0</v>
      </c>
      <c r="I835">
        <v>0.33000001299999998</v>
      </c>
      <c r="J835">
        <v>0.18000000699999999</v>
      </c>
      <c r="K835">
        <v>5.329999924</v>
      </c>
      <c r="L835">
        <v>0</v>
      </c>
      <c r="M835">
        <v>4</v>
      </c>
      <c r="N835">
        <v>4</v>
      </c>
      <c r="O835">
        <v>192</v>
      </c>
      <c r="P835">
        <v>676</v>
      </c>
      <c r="Q835">
        <v>3061</v>
      </c>
    </row>
    <row r="836" spans="1:17" x14ac:dyDescent="0.3">
      <c r="A836">
        <v>8378563200</v>
      </c>
      <c r="B836" t="s">
        <v>51</v>
      </c>
      <c r="C836" t="s">
        <v>52</v>
      </c>
      <c r="D836" t="s">
        <v>52</v>
      </c>
      <c r="E836">
        <v>5417</v>
      </c>
      <c r="F836">
        <v>4.3000001909999996</v>
      </c>
      <c r="G836">
        <v>4.3000001909999996</v>
      </c>
      <c r="H836">
        <v>0</v>
      </c>
      <c r="I836">
        <v>0.89999997600000003</v>
      </c>
      <c r="J836">
        <v>0.49000000999999999</v>
      </c>
      <c r="K836">
        <v>2.9100000860000002</v>
      </c>
      <c r="L836">
        <v>0</v>
      </c>
      <c r="M836">
        <v>11</v>
      </c>
      <c r="N836">
        <v>10</v>
      </c>
      <c r="O836">
        <v>139</v>
      </c>
      <c r="P836">
        <v>711</v>
      </c>
      <c r="Q836">
        <v>2884</v>
      </c>
    </row>
    <row r="837" spans="1:17" x14ac:dyDescent="0.3">
      <c r="A837">
        <v>8378563200</v>
      </c>
      <c r="B837" t="s">
        <v>53</v>
      </c>
      <c r="C837" t="s">
        <v>54</v>
      </c>
      <c r="D837" t="s">
        <v>54</v>
      </c>
      <c r="E837">
        <v>6175</v>
      </c>
      <c r="F837">
        <v>4.9000000950000002</v>
      </c>
      <c r="G837">
        <v>4.9000000950000002</v>
      </c>
      <c r="H837">
        <v>0</v>
      </c>
      <c r="I837">
        <v>0.25</v>
      </c>
      <c r="J837">
        <v>0.36000001399999998</v>
      </c>
      <c r="K837">
        <v>4.2699999809999998</v>
      </c>
      <c r="L837">
        <v>0</v>
      </c>
      <c r="M837">
        <v>3</v>
      </c>
      <c r="N837">
        <v>7</v>
      </c>
      <c r="O837">
        <v>172</v>
      </c>
      <c r="P837">
        <v>767</v>
      </c>
      <c r="Q837">
        <v>2982</v>
      </c>
    </row>
    <row r="838" spans="1:17" x14ac:dyDescent="0.3">
      <c r="A838">
        <v>8378563200</v>
      </c>
      <c r="B838" t="s">
        <v>55</v>
      </c>
      <c r="C838" t="s">
        <v>56</v>
      </c>
      <c r="D838" t="s">
        <v>56</v>
      </c>
      <c r="E838">
        <v>2946</v>
      </c>
      <c r="F838">
        <v>2.3399999139999998</v>
      </c>
      <c r="G838">
        <v>2.3399999139999998</v>
      </c>
      <c r="H838">
        <v>0</v>
      </c>
      <c r="I838">
        <v>0</v>
      </c>
      <c r="J838">
        <v>0</v>
      </c>
      <c r="K838">
        <v>2.3399999139999998</v>
      </c>
      <c r="L838">
        <v>0</v>
      </c>
      <c r="M838">
        <v>0</v>
      </c>
      <c r="N838">
        <v>0</v>
      </c>
      <c r="O838">
        <v>121</v>
      </c>
      <c r="P838">
        <v>780</v>
      </c>
      <c r="Q838">
        <v>2660</v>
      </c>
    </row>
    <row r="839" spans="1:17" x14ac:dyDescent="0.3">
      <c r="A839">
        <v>8378563200</v>
      </c>
      <c r="B839" s="1">
        <v>42374</v>
      </c>
      <c r="C839" s="1">
        <v>42374</v>
      </c>
      <c r="D839" t="s">
        <v>57</v>
      </c>
      <c r="E839">
        <v>11419</v>
      </c>
      <c r="F839">
        <v>9.0600004199999997</v>
      </c>
      <c r="G839">
        <v>9.0600004199999997</v>
      </c>
      <c r="H839">
        <v>0</v>
      </c>
      <c r="I839">
        <v>6.0300002099999999</v>
      </c>
      <c r="J839">
        <v>0.560000002</v>
      </c>
      <c r="K839">
        <v>2.4700000289999999</v>
      </c>
      <c r="L839">
        <v>0</v>
      </c>
      <c r="M839">
        <v>71</v>
      </c>
      <c r="N839">
        <v>10</v>
      </c>
      <c r="O839">
        <v>127</v>
      </c>
      <c r="P839">
        <v>669</v>
      </c>
      <c r="Q839">
        <v>3369</v>
      </c>
    </row>
    <row r="840" spans="1:17" x14ac:dyDescent="0.3">
      <c r="A840">
        <v>8378563200</v>
      </c>
      <c r="B840" s="1">
        <v>42405</v>
      </c>
      <c r="C840" s="1">
        <v>42405</v>
      </c>
      <c r="D840" t="s">
        <v>58</v>
      </c>
      <c r="E840">
        <v>6064</v>
      </c>
      <c r="F840">
        <v>4.8099999430000002</v>
      </c>
      <c r="G840">
        <v>4.8099999430000002</v>
      </c>
      <c r="H840">
        <v>2.0921471120000001</v>
      </c>
      <c r="I840">
        <v>0.62999999500000003</v>
      </c>
      <c r="J840">
        <v>0.17000000200000001</v>
      </c>
      <c r="K840">
        <v>4.0100002290000001</v>
      </c>
      <c r="L840">
        <v>0</v>
      </c>
      <c r="M840">
        <v>63</v>
      </c>
      <c r="N840">
        <v>4</v>
      </c>
      <c r="O840">
        <v>142</v>
      </c>
      <c r="P840">
        <v>802</v>
      </c>
      <c r="Q840">
        <v>3491</v>
      </c>
    </row>
    <row r="841" spans="1:17" x14ac:dyDescent="0.3">
      <c r="A841">
        <v>8378563200</v>
      </c>
      <c r="B841" s="1">
        <v>42434</v>
      </c>
      <c r="C841" s="1">
        <v>42434</v>
      </c>
      <c r="D841" t="s">
        <v>59</v>
      </c>
      <c r="E841">
        <v>8712</v>
      </c>
      <c r="F841">
        <v>6.9099998469999999</v>
      </c>
      <c r="G841">
        <v>6.9099998469999999</v>
      </c>
      <c r="H841">
        <v>2.2530810830000001</v>
      </c>
      <c r="I841">
        <v>1.3400000329999999</v>
      </c>
      <c r="J841">
        <v>1.059999943</v>
      </c>
      <c r="K841">
        <v>4.5</v>
      </c>
      <c r="L841">
        <v>0</v>
      </c>
      <c r="M841">
        <v>71</v>
      </c>
      <c r="N841">
        <v>20</v>
      </c>
      <c r="O841">
        <v>195</v>
      </c>
      <c r="P841">
        <v>822</v>
      </c>
      <c r="Q841">
        <v>3784</v>
      </c>
    </row>
    <row r="842" spans="1:17" x14ac:dyDescent="0.3">
      <c r="A842">
        <v>8378563200</v>
      </c>
      <c r="B842" s="1">
        <v>42465</v>
      </c>
      <c r="C842" s="1">
        <v>42465</v>
      </c>
      <c r="D842" t="s">
        <v>57</v>
      </c>
      <c r="E842">
        <v>7875</v>
      </c>
      <c r="F842">
        <v>6.2399997709999999</v>
      </c>
      <c r="G842">
        <v>6.2399997709999999</v>
      </c>
      <c r="H842">
        <v>0</v>
      </c>
      <c r="I842">
        <v>1.559999943</v>
      </c>
      <c r="J842">
        <v>0.49000000999999999</v>
      </c>
      <c r="K842">
        <v>4.1999998090000004</v>
      </c>
      <c r="L842">
        <v>0</v>
      </c>
      <c r="M842">
        <v>19</v>
      </c>
      <c r="N842">
        <v>10</v>
      </c>
      <c r="O842">
        <v>167</v>
      </c>
      <c r="P842">
        <v>680</v>
      </c>
      <c r="Q842">
        <v>3110</v>
      </c>
    </row>
    <row r="843" spans="1:17" x14ac:dyDescent="0.3">
      <c r="A843">
        <v>8378563200</v>
      </c>
      <c r="B843" s="1">
        <v>42495</v>
      </c>
      <c r="C843" s="1">
        <v>42495</v>
      </c>
      <c r="D843" t="s">
        <v>60</v>
      </c>
      <c r="E843">
        <v>8567</v>
      </c>
      <c r="F843">
        <v>6.7899999619999996</v>
      </c>
      <c r="G843">
        <v>6.7899999619999996</v>
      </c>
      <c r="H843">
        <v>2.2530810830000001</v>
      </c>
      <c r="I843">
        <v>0.88999998599999997</v>
      </c>
      <c r="J843">
        <v>0.15999999600000001</v>
      </c>
      <c r="K843">
        <v>5.7399997709999999</v>
      </c>
      <c r="L843">
        <v>0</v>
      </c>
      <c r="M843">
        <v>66</v>
      </c>
      <c r="N843">
        <v>3</v>
      </c>
      <c r="O843">
        <v>214</v>
      </c>
      <c r="P843">
        <v>764</v>
      </c>
      <c r="Q843">
        <v>3783</v>
      </c>
    </row>
    <row r="844" spans="1:17" x14ac:dyDescent="0.3">
      <c r="A844">
        <v>8378563200</v>
      </c>
      <c r="B844" s="1">
        <v>42526</v>
      </c>
      <c r="C844" s="1">
        <v>42526</v>
      </c>
      <c r="D844" t="s">
        <v>16</v>
      </c>
      <c r="E844">
        <v>7045</v>
      </c>
      <c r="F844">
        <v>5.5900001530000001</v>
      </c>
      <c r="G844">
        <v>5.5900001530000001</v>
      </c>
      <c r="H844">
        <v>2.0921471120000001</v>
      </c>
      <c r="I844">
        <v>1.5499999520000001</v>
      </c>
      <c r="J844">
        <v>0.25</v>
      </c>
      <c r="K844">
        <v>3.7799999710000001</v>
      </c>
      <c r="L844">
        <v>0</v>
      </c>
      <c r="M844">
        <v>74</v>
      </c>
      <c r="N844">
        <v>5</v>
      </c>
      <c r="O844">
        <v>166</v>
      </c>
      <c r="P844">
        <v>831</v>
      </c>
      <c r="Q844">
        <v>3644</v>
      </c>
    </row>
    <row r="845" spans="1:17" x14ac:dyDescent="0.3">
      <c r="A845">
        <v>8378563200</v>
      </c>
      <c r="B845" s="1">
        <v>42556</v>
      </c>
      <c r="C845" s="1">
        <v>42556</v>
      </c>
      <c r="D845" t="s">
        <v>57</v>
      </c>
      <c r="E845">
        <v>4468</v>
      </c>
      <c r="F845">
        <v>3.539999962</v>
      </c>
      <c r="G845">
        <v>3.539999962</v>
      </c>
      <c r="H845">
        <v>0</v>
      </c>
      <c r="I845">
        <v>0</v>
      </c>
      <c r="J845">
        <v>0</v>
      </c>
      <c r="K845">
        <v>3.539999962</v>
      </c>
      <c r="L845">
        <v>0</v>
      </c>
      <c r="M845">
        <v>0</v>
      </c>
      <c r="N845">
        <v>0</v>
      </c>
      <c r="O845">
        <v>158</v>
      </c>
      <c r="P845">
        <v>851</v>
      </c>
      <c r="Q845">
        <v>2799</v>
      </c>
    </row>
    <row r="846" spans="1:17" x14ac:dyDescent="0.3">
      <c r="A846">
        <v>8378563200</v>
      </c>
      <c r="B846" s="1">
        <v>42587</v>
      </c>
      <c r="C846" s="1">
        <v>42587</v>
      </c>
      <c r="D846" t="s">
        <v>58</v>
      </c>
      <c r="E846">
        <v>2943</v>
      </c>
      <c r="F846">
        <v>2.329999924</v>
      </c>
      <c r="G846">
        <v>2.329999924</v>
      </c>
      <c r="H846">
        <v>0</v>
      </c>
      <c r="I846">
        <v>0</v>
      </c>
      <c r="J846">
        <v>0</v>
      </c>
      <c r="K846">
        <v>2.329999924</v>
      </c>
      <c r="L846">
        <v>0</v>
      </c>
      <c r="M846">
        <v>0</v>
      </c>
      <c r="N846">
        <v>0</v>
      </c>
      <c r="O846">
        <v>139</v>
      </c>
      <c r="P846">
        <v>621</v>
      </c>
      <c r="Q846">
        <v>2685</v>
      </c>
    </row>
    <row r="847" spans="1:17" x14ac:dyDescent="0.3">
      <c r="A847">
        <v>8378563200</v>
      </c>
      <c r="B847" s="1">
        <v>42618</v>
      </c>
      <c r="C847" s="1">
        <v>42618</v>
      </c>
      <c r="D847" t="s">
        <v>61</v>
      </c>
      <c r="E847">
        <v>8382</v>
      </c>
      <c r="F847">
        <v>6.6500000950000002</v>
      </c>
      <c r="G847">
        <v>6.6500000950000002</v>
      </c>
      <c r="H847">
        <v>2.0921471120000001</v>
      </c>
      <c r="I847">
        <v>1.269999981</v>
      </c>
      <c r="J847">
        <v>0.66000002599999996</v>
      </c>
      <c r="K847">
        <v>4.7199997900000001</v>
      </c>
      <c r="L847">
        <v>0</v>
      </c>
      <c r="M847">
        <v>71</v>
      </c>
      <c r="N847">
        <v>13</v>
      </c>
      <c r="O847">
        <v>171</v>
      </c>
      <c r="P847">
        <v>772</v>
      </c>
      <c r="Q847">
        <v>3721</v>
      </c>
    </row>
    <row r="848" spans="1:17" x14ac:dyDescent="0.3">
      <c r="A848">
        <v>8378563200</v>
      </c>
      <c r="B848" s="1">
        <v>42648</v>
      </c>
      <c r="C848" s="1">
        <v>42648</v>
      </c>
      <c r="D848" t="s">
        <v>62</v>
      </c>
      <c r="E848">
        <v>6582</v>
      </c>
      <c r="F848">
        <v>5.2199997900000001</v>
      </c>
      <c r="G848">
        <v>5.2199997900000001</v>
      </c>
      <c r="H848">
        <v>2.2530810830000001</v>
      </c>
      <c r="I848">
        <v>0.66000002599999996</v>
      </c>
      <c r="J848">
        <v>0.63999998599999997</v>
      </c>
      <c r="K848">
        <v>3.920000076</v>
      </c>
      <c r="L848">
        <v>0</v>
      </c>
      <c r="M848">
        <v>63</v>
      </c>
      <c r="N848">
        <v>13</v>
      </c>
      <c r="O848">
        <v>152</v>
      </c>
      <c r="P848">
        <v>840</v>
      </c>
      <c r="Q848">
        <v>3586</v>
      </c>
    </row>
    <row r="849" spans="1:17" x14ac:dyDescent="0.3">
      <c r="A849">
        <v>8378563200</v>
      </c>
      <c r="B849" s="1">
        <v>42679</v>
      </c>
      <c r="C849" s="1">
        <v>42679</v>
      </c>
      <c r="D849" t="s">
        <v>59</v>
      </c>
      <c r="E849">
        <v>9143</v>
      </c>
      <c r="F849">
        <v>7.25</v>
      </c>
      <c r="G849">
        <v>7.25</v>
      </c>
      <c r="H849">
        <v>2.0921471120000001</v>
      </c>
      <c r="I849">
        <v>1.3899999860000001</v>
      </c>
      <c r="J849">
        <v>0.58999997400000004</v>
      </c>
      <c r="K849">
        <v>5.2699999809999998</v>
      </c>
      <c r="L849">
        <v>0</v>
      </c>
      <c r="M849">
        <v>72</v>
      </c>
      <c r="N849">
        <v>10</v>
      </c>
      <c r="O849">
        <v>184</v>
      </c>
      <c r="P849">
        <v>763</v>
      </c>
      <c r="Q849">
        <v>3788</v>
      </c>
    </row>
    <row r="850" spans="1:17" x14ac:dyDescent="0.3">
      <c r="A850">
        <v>8378563200</v>
      </c>
      <c r="B850" s="1">
        <v>42709</v>
      </c>
      <c r="C850" s="1">
        <v>42709</v>
      </c>
      <c r="D850" t="s">
        <v>61</v>
      </c>
      <c r="E850">
        <v>4561</v>
      </c>
      <c r="F850">
        <v>3.619999886</v>
      </c>
      <c r="G850">
        <v>3.619999886</v>
      </c>
      <c r="H850">
        <v>0</v>
      </c>
      <c r="I850">
        <v>0.64999997600000003</v>
      </c>
      <c r="J850">
        <v>0.27000001099999998</v>
      </c>
      <c r="K850">
        <v>2.6900000569999998</v>
      </c>
      <c r="L850">
        <v>0</v>
      </c>
      <c r="M850">
        <v>8</v>
      </c>
      <c r="N850">
        <v>6</v>
      </c>
      <c r="O850">
        <v>102</v>
      </c>
      <c r="P850">
        <v>433</v>
      </c>
      <c r="Q850">
        <v>1976</v>
      </c>
    </row>
    <row r="851" spans="1:17" x14ac:dyDescent="0.3">
      <c r="A851">
        <v>8583815059</v>
      </c>
      <c r="B851" s="1">
        <v>42708</v>
      </c>
      <c r="C851" s="1">
        <v>42708</v>
      </c>
      <c r="D851" t="s">
        <v>16</v>
      </c>
      <c r="E851">
        <v>5014</v>
      </c>
      <c r="F851">
        <v>3.9100000860000002</v>
      </c>
      <c r="G851">
        <v>3.9100000860000002</v>
      </c>
      <c r="H851">
        <v>0</v>
      </c>
      <c r="I851">
        <v>0</v>
      </c>
      <c r="J851">
        <v>0.33000001299999998</v>
      </c>
      <c r="K851">
        <v>3.579999924</v>
      </c>
      <c r="L851">
        <v>0</v>
      </c>
      <c r="M851">
        <v>0</v>
      </c>
      <c r="N851">
        <v>7</v>
      </c>
      <c r="O851">
        <v>196</v>
      </c>
      <c r="P851">
        <v>1237</v>
      </c>
      <c r="Q851">
        <v>2650</v>
      </c>
    </row>
    <row r="852" spans="1:17" x14ac:dyDescent="0.3">
      <c r="A852">
        <v>8583815059</v>
      </c>
      <c r="B852" t="s">
        <v>17</v>
      </c>
      <c r="C852" t="s">
        <v>18</v>
      </c>
      <c r="D852" t="s">
        <v>18</v>
      </c>
      <c r="E852">
        <v>5571</v>
      </c>
      <c r="F852">
        <v>4.3499999049999998</v>
      </c>
      <c r="G852">
        <v>4.3499999049999998</v>
      </c>
      <c r="H852">
        <v>0</v>
      </c>
      <c r="I852">
        <v>0.15000000599999999</v>
      </c>
      <c r="J852">
        <v>0.97000002900000004</v>
      </c>
      <c r="K852">
        <v>3.2300000190000002</v>
      </c>
      <c r="L852">
        <v>0</v>
      </c>
      <c r="M852">
        <v>2</v>
      </c>
      <c r="N852">
        <v>23</v>
      </c>
      <c r="O852">
        <v>163</v>
      </c>
      <c r="P852">
        <v>1252</v>
      </c>
      <c r="Q852">
        <v>2654</v>
      </c>
    </row>
    <row r="853" spans="1:17" x14ac:dyDescent="0.3">
      <c r="A853">
        <v>8583815059</v>
      </c>
      <c r="B853" t="s">
        <v>19</v>
      </c>
      <c r="C853" t="s">
        <v>20</v>
      </c>
      <c r="D853" t="s">
        <v>20</v>
      </c>
      <c r="E853">
        <v>3135</v>
      </c>
      <c r="F853">
        <v>2.4500000480000002</v>
      </c>
      <c r="G853">
        <v>2.4500000480000002</v>
      </c>
      <c r="H853">
        <v>0</v>
      </c>
      <c r="I853">
        <v>0</v>
      </c>
      <c r="J853">
        <v>0</v>
      </c>
      <c r="K853">
        <v>2.4300000669999999</v>
      </c>
      <c r="L853">
        <v>0</v>
      </c>
      <c r="M853">
        <v>0</v>
      </c>
      <c r="N853">
        <v>0</v>
      </c>
      <c r="O853">
        <v>134</v>
      </c>
      <c r="P853">
        <v>1306</v>
      </c>
      <c r="Q853">
        <v>2443</v>
      </c>
    </row>
    <row r="854" spans="1:17" x14ac:dyDescent="0.3">
      <c r="A854">
        <v>8583815059</v>
      </c>
      <c r="B854" t="s">
        <v>21</v>
      </c>
      <c r="C854" t="s">
        <v>22</v>
      </c>
      <c r="D854" t="s">
        <v>22</v>
      </c>
      <c r="E854">
        <v>3430</v>
      </c>
      <c r="F854">
        <v>2.6800000669999999</v>
      </c>
      <c r="G854">
        <v>2.6800000669999999</v>
      </c>
      <c r="H854">
        <v>0</v>
      </c>
      <c r="I854">
        <v>0</v>
      </c>
      <c r="J854">
        <v>0</v>
      </c>
      <c r="K854">
        <v>0.89999997600000003</v>
      </c>
      <c r="L854">
        <v>0</v>
      </c>
      <c r="M854">
        <v>0</v>
      </c>
      <c r="N854">
        <v>0</v>
      </c>
      <c r="O854">
        <v>65</v>
      </c>
      <c r="P854">
        <v>1375</v>
      </c>
      <c r="Q854">
        <v>2505</v>
      </c>
    </row>
    <row r="855" spans="1:17" x14ac:dyDescent="0.3">
      <c r="A855">
        <v>8583815059</v>
      </c>
      <c r="B855" t="s">
        <v>24</v>
      </c>
      <c r="C855" t="s">
        <v>25</v>
      </c>
      <c r="D855" t="s">
        <v>25</v>
      </c>
      <c r="E855">
        <v>5319</v>
      </c>
      <c r="F855">
        <v>4.1500000950000002</v>
      </c>
      <c r="G855">
        <v>4.1500000950000002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1440</v>
      </c>
      <c r="Q855">
        <v>2693</v>
      </c>
    </row>
    <row r="856" spans="1:17" x14ac:dyDescent="0.3">
      <c r="A856">
        <v>8583815059</v>
      </c>
      <c r="B856" t="s">
        <v>26</v>
      </c>
      <c r="C856" t="s">
        <v>27</v>
      </c>
      <c r="D856" t="s">
        <v>27</v>
      </c>
      <c r="E856">
        <v>3008</v>
      </c>
      <c r="F856">
        <v>2.3499999049999998</v>
      </c>
      <c r="G856">
        <v>2.3499999049999998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1440</v>
      </c>
      <c r="Q856">
        <v>2439</v>
      </c>
    </row>
    <row r="857" spans="1:17" x14ac:dyDescent="0.3">
      <c r="A857">
        <v>8583815059</v>
      </c>
      <c r="B857" t="s">
        <v>29</v>
      </c>
      <c r="C857" t="s">
        <v>30</v>
      </c>
      <c r="D857" t="s">
        <v>30</v>
      </c>
      <c r="E857">
        <v>3864</v>
      </c>
      <c r="F857">
        <v>3.0099999899999998</v>
      </c>
      <c r="G857">
        <v>3.0099999899999998</v>
      </c>
      <c r="H857">
        <v>0</v>
      </c>
      <c r="I857">
        <v>0.310000002</v>
      </c>
      <c r="J857">
        <v>1.059999943</v>
      </c>
      <c r="K857">
        <v>1.3500000240000001</v>
      </c>
      <c r="L857">
        <v>0</v>
      </c>
      <c r="M857">
        <v>4</v>
      </c>
      <c r="N857">
        <v>22</v>
      </c>
      <c r="O857">
        <v>105</v>
      </c>
      <c r="P857">
        <v>1309</v>
      </c>
      <c r="Q857">
        <v>2536</v>
      </c>
    </row>
    <row r="858" spans="1:17" x14ac:dyDescent="0.3">
      <c r="A858">
        <v>8583815059</v>
      </c>
      <c r="B858" t="s">
        <v>33</v>
      </c>
      <c r="C858" t="s">
        <v>34</v>
      </c>
      <c r="D858" t="s">
        <v>34</v>
      </c>
      <c r="E858">
        <v>5697</v>
      </c>
      <c r="F858">
        <v>4.4400000569999998</v>
      </c>
      <c r="G858">
        <v>4.4400000569999998</v>
      </c>
      <c r="H858">
        <v>0</v>
      </c>
      <c r="I858">
        <v>0.52999997099999996</v>
      </c>
      <c r="J858">
        <v>0.47999998900000002</v>
      </c>
      <c r="K858">
        <v>3.4400000569999998</v>
      </c>
      <c r="L858">
        <v>0</v>
      </c>
      <c r="M858">
        <v>7</v>
      </c>
      <c r="N858">
        <v>10</v>
      </c>
      <c r="O858">
        <v>166</v>
      </c>
      <c r="P858">
        <v>1257</v>
      </c>
      <c r="Q858">
        <v>2668</v>
      </c>
    </row>
    <row r="859" spans="1:17" x14ac:dyDescent="0.3">
      <c r="A859">
        <v>8583815059</v>
      </c>
      <c r="B859" t="s">
        <v>35</v>
      </c>
      <c r="C859" t="s">
        <v>36</v>
      </c>
      <c r="D859" t="s">
        <v>36</v>
      </c>
      <c r="E859">
        <v>5273</v>
      </c>
      <c r="F859">
        <v>4.1100001339999999</v>
      </c>
      <c r="G859">
        <v>4.1100001339999999</v>
      </c>
      <c r="H859">
        <v>0</v>
      </c>
      <c r="I859">
        <v>0</v>
      </c>
      <c r="J859">
        <v>1.039999962</v>
      </c>
      <c r="K859">
        <v>3.0699999330000001</v>
      </c>
      <c r="L859">
        <v>0</v>
      </c>
      <c r="M859">
        <v>0</v>
      </c>
      <c r="N859">
        <v>27</v>
      </c>
      <c r="O859">
        <v>167</v>
      </c>
      <c r="P859">
        <v>1246</v>
      </c>
      <c r="Q859">
        <v>2647</v>
      </c>
    </row>
    <row r="860" spans="1:17" x14ac:dyDescent="0.3">
      <c r="A860">
        <v>8583815059</v>
      </c>
      <c r="B860" t="s">
        <v>37</v>
      </c>
      <c r="C860" t="s">
        <v>38</v>
      </c>
      <c r="D860" t="s">
        <v>38</v>
      </c>
      <c r="E860">
        <v>8538</v>
      </c>
      <c r="F860">
        <v>6.6599998469999999</v>
      </c>
      <c r="G860">
        <v>6.6599998469999999</v>
      </c>
      <c r="H860">
        <v>0</v>
      </c>
      <c r="I860">
        <v>2.630000114</v>
      </c>
      <c r="J860">
        <v>1.019999981</v>
      </c>
      <c r="K860">
        <v>3.0099999899999998</v>
      </c>
      <c r="L860">
        <v>0</v>
      </c>
      <c r="M860">
        <v>35</v>
      </c>
      <c r="N860">
        <v>18</v>
      </c>
      <c r="O860">
        <v>158</v>
      </c>
      <c r="P860">
        <v>1229</v>
      </c>
      <c r="Q860">
        <v>2883</v>
      </c>
    </row>
    <row r="861" spans="1:17" x14ac:dyDescent="0.3">
      <c r="A861">
        <v>8583815059</v>
      </c>
      <c r="B861" t="s">
        <v>39</v>
      </c>
      <c r="C861" t="s">
        <v>40</v>
      </c>
      <c r="D861" t="s">
        <v>40</v>
      </c>
      <c r="E861">
        <v>8687</v>
      </c>
      <c r="F861">
        <v>6.7800002099999999</v>
      </c>
      <c r="G861">
        <v>6.7800002099999999</v>
      </c>
      <c r="H861">
        <v>0</v>
      </c>
      <c r="I861">
        <v>0.28999999199999998</v>
      </c>
      <c r="J861">
        <v>2.4100000860000002</v>
      </c>
      <c r="K861">
        <v>4.079999924</v>
      </c>
      <c r="L861">
        <v>0</v>
      </c>
      <c r="M861">
        <v>4</v>
      </c>
      <c r="N861">
        <v>54</v>
      </c>
      <c r="O861">
        <v>212</v>
      </c>
      <c r="P861">
        <v>1170</v>
      </c>
      <c r="Q861">
        <v>2944</v>
      </c>
    </row>
    <row r="862" spans="1:17" x14ac:dyDescent="0.3">
      <c r="A862">
        <v>8583815059</v>
      </c>
      <c r="B862" t="s">
        <v>41</v>
      </c>
      <c r="C862" t="s">
        <v>42</v>
      </c>
      <c r="D862" t="s">
        <v>42</v>
      </c>
      <c r="E862">
        <v>9423</v>
      </c>
      <c r="F862">
        <v>7.3499999049999998</v>
      </c>
      <c r="G862">
        <v>7.3499999049999998</v>
      </c>
      <c r="H862">
        <v>0</v>
      </c>
      <c r="I862">
        <v>0.52999997099999996</v>
      </c>
      <c r="J862">
        <v>2.0299999710000001</v>
      </c>
      <c r="K862">
        <v>4.75</v>
      </c>
      <c r="L862">
        <v>0</v>
      </c>
      <c r="M862">
        <v>7</v>
      </c>
      <c r="N862">
        <v>44</v>
      </c>
      <c r="O862">
        <v>238</v>
      </c>
      <c r="P862">
        <v>1151</v>
      </c>
      <c r="Q862">
        <v>3012</v>
      </c>
    </row>
    <row r="863" spans="1:17" x14ac:dyDescent="0.3">
      <c r="A863">
        <v>8583815059</v>
      </c>
      <c r="B863" t="s">
        <v>43</v>
      </c>
      <c r="C863" t="s">
        <v>44</v>
      </c>
      <c r="D863" t="s">
        <v>44</v>
      </c>
      <c r="E863">
        <v>8286</v>
      </c>
      <c r="F863">
        <v>6.4600000380000004</v>
      </c>
      <c r="G863">
        <v>6.4600000380000004</v>
      </c>
      <c r="H863">
        <v>0</v>
      </c>
      <c r="I863">
        <v>0.15000000599999999</v>
      </c>
      <c r="J863">
        <v>2.0499999519999998</v>
      </c>
      <c r="K863">
        <v>4.2699999809999998</v>
      </c>
      <c r="L863">
        <v>0</v>
      </c>
      <c r="M863">
        <v>2</v>
      </c>
      <c r="N863">
        <v>44</v>
      </c>
      <c r="O863">
        <v>206</v>
      </c>
      <c r="P863">
        <v>1188</v>
      </c>
      <c r="Q863">
        <v>2889</v>
      </c>
    </row>
    <row r="864" spans="1:17" x14ac:dyDescent="0.3">
      <c r="A864">
        <v>8583815059</v>
      </c>
      <c r="B864" t="s">
        <v>45</v>
      </c>
      <c r="C864" t="s">
        <v>46</v>
      </c>
      <c r="D864" t="s">
        <v>46</v>
      </c>
      <c r="E864">
        <v>4503</v>
      </c>
      <c r="F864">
        <v>3.5099999899999998</v>
      </c>
      <c r="G864">
        <v>3.5099999899999998</v>
      </c>
      <c r="H864">
        <v>0</v>
      </c>
      <c r="I864">
        <v>1.4700000289999999</v>
      </c>
      <c r="J864">
        <v>0.23999999499999999</v>
      </c>
      <c r="K864">
        <v>1.809999943</v>
      </c>
      <c r="L864">
        <v>0</v>
      </c>
      <c r="M864">
        <v>18</v>
      </c>
      <c r="N864">
        <v>6</v>
      </c>
      <c r="O864">
        <v>122</v>
      </c>
      <c r="P864">
        <v>1294</v>
      </c>
      <c r="Q864">
        <v>2547</v>
      </c>
    </row>
    <row r="865" spans="1:17" x14ac:dyDescent="0.3">
      <c r="A865">
        <v>8583815059</v>
      </c>
      <c r="B865" t="s">
        <v>47</v>
      </c>
      <c r="C865" t="s">
        <v>48</v>
      </c>
      <c r="D865" t="s">
        <v>48</v>
      </c>
      <c r="E865">
        <v>10499</v>
      </c>
      <c r="F865">
        <v>8.1899995800000003</v>
      </c>
      <c r="G865">
        <v>8.1899995800000003</v>
      </c>
      <c r="H865">
        <v>0</v>
      </c>
      <c r="I865">
        <v>7.0000000000000007E-2</v>
      </c>
      <c r="J865">
        <v>4.2199997900000001</v>
      </c>
      <c r="K865">
        <v>3.8900001049999999</v>
      </c>
      <c r="L865">
        <v>0</v>
      </c>
      <c r="M865">
        <v>1</v>
      </c>
      <c r="N865">
        <v>91</v>
      </c>
      <c r="O865">
        <v>214</v>
      </c>
      <c r="P865">
        <v>1134</v>
      </c>
      <c r="Q865">
        <v>3093</v>
      </c>
    </row>
    <row r="866" spans="1:17" x14ac:dyDescent="0.3">
      <c r="A866">
        <v>8583815059</v>
      </c>
      <c r="B866" t="s">
        <v>49</v>
      </c>
      <c r="C866" t="s">
        <v>50</v>
      </c>
      <c r="D866" t="s">
        <v>50</v>
      </c>
      <c r="E866">
        <v>12474</v>
      </c>
      <c r="F866">
        <v>9.7299995419999998</v>
      </c>
      <c r="G866">
        <v>9.7299995419999998</v>
      </c>
      <c r="H866">
        <v>0</v>
      </c>
      <c r="I866">
        <v>6.5999999049999998</v>
      </c>
      <c r="J866">
        <v>0.27000001099999998</v>
      </c>
      <c r="K866">
        <v>2.869999886</v>
      </c>
      <c r="L866">
        <v>0</v>
      </c>
      <c r="M866">
        <v>77</v>
      </c>
      <c r="N866">
        <v>5</v>
      </c>
      <c r="O866">
        <v>129</v>
      </c>
      <c r="P866">
        <v>1229</v>
      </c>
      <c r="Q866">
        <v>3142</v>
      </c>
    </row>
    <row r="867" spans="1:17" x14ac:dyDescent="0.3">
      <c r="A867">
        <v>8583815059</v>
      </c>
      <c r="B867" t="s">
        <v>51</v>
      </c>
      <c r="C867" t="s">
        <v>52</v>
      </c>
      <c r="D867" t="s">
        <v>52</v>
      </c>
      <c r="E867">
        <v>6174</v>
      </c>
      <c r="F867">
        <v>4.8200001720000003</v>
      </c>
      <c r="G867">
        <v>4.8200001720000003</v>
      </c>
      <c r="H867">
        <v>0</v>
      </c>
      <c r="I867">
        <v>0</v>
      </c>
      <c r="J867">
        <v>1.2000000479999999</v>
      </c>
      <c r="K867">
        <v>3.6099998950000001</v>
      </c>
      <c r="L867">
        <v>0</v>
      </c>
      <c r="M867">
        <v>0</v>
      </c>
      <c r="N867">
        <v>28</v>
      </c>
      <c r="O867">
        <v>203</v>
      </c>
      <c r="P867">
        <v>1209</v>
      </c>
      <c r="Q867">
        <v>2757</v>
      </c>
    </row>
    <row r="868" spans="1:17" x14ac:dyDescent="0.3">
      <c r="A868">
        <v>8583815059</v>
      </c>
      <c r="B868" t="s">
        <v>53</v>
      </c>
      <c r="C868" t="s">
        <v>54</v>
      </c>
      <c r="D868" t="s">
        <v>54</v>
      </c>
      <c r="E868">
        <v>15168</v>
      </c>
      <c r="F868">
        <v>11.829999920000001</v>
      </c>
      <c r="G868">
        <v>11.829999920000001</v>
      </c>
      <c r="H868">
        <v>0</v>
      </c>
      <c r="I868">
        <v>3.9000000950000002</v>
      </c>
      <c r="J868">
        <v>3</v>
      </c>
      <c r="K868">
        <v>4.920000076</v>
      </c>
      <c r="L868">
        <v>0</v>
      </c>
      <c r="M868">
        <v>46</v>
      </c>
      <c r="N868">
        <v>67</v>
      </c>
      <c r="O868">
        <v>258</v>
      </c>
      <c r="P868">
        <v>1069</v>
      </c>
      <c r="Q868">
        <v>3513</v>
      </c>
    </row>
    <row r="869" spans="1:17" x14ac:dyDescent="0.3">
      <c r="A869">
        <v>8583815059</v>
      </c>
      <c r="B869" t="s">
        <v>55</v>
      </c>
      <c r="C869" t="s">
        <v>56</v>
      </c>
      <c r="D869" t="s">
        <v>56</v>
      </c>
      <c r="E869">
        <v>10085</v>
      </c>
      <c r="F869">
        <v>7.8699998860000004</v>
      </c>
      <c r="G869">
        <v>7.8699998860000004</v>
      </c>
      <c r="H869">
        <v>0</v>
      </c>
      <c r="I869">
        <v>0.15000000599999999</v>
      </c>
      <c r="J869">
        <v>1.2799999710000001</v>
      </c>
      <c r="K869">
        <v>6.4299998279999997</v>
      </c>
      <c r="L869">
        <v>0</v>
      </c>
      <c r="M869">
        <v>2</v>
      </c>
      <c r="N869">
        <v>28</v>
      </c>
      <c r="O869">
        <v>317</v>
      </c>
      <c r="P869">
        <v>1093</v>
      </c>
      <c r="Q869">
        <v>3164</v>
      </c>
    </row>
    <row r="870" spans="1:17" x14ac:dyDescent="0.3">
      <c r="A870">
        <v>8583815059</v>
      </c>
      <c r="B870" s="1">
        <v>42374</v>
      </c>
      <c r="C870" s="1">
        <v>42374</v>
      </c>
      <c r="D870" t="s">
        <v>57</v>
      </c>
      <c r="E870">
        <v>4512</v>
      </c>
      <c r="F870">
        <v>3.5199999809999998</v>
      </c>
      <c r="G870">
        <v>3.5199999809999998</v>
      </c>
      <c r="H870">
        <v>0</v>
      </c>
      <c r="I870">
        <v>0.77999997099999996</v>
      </c>
      <c r="J870">
        <v>0.119999997</v>
      </c>
      <c r="K870">
        <v>2.039999962</v>
      </c>
      <c r="L870">
        <v>0</v>
      </c>
      <c r="M870">
        <v>10</v>
      </c>
      <c r="N870">
        <v>2</v>
      </c>
      <c r="O870">
        <v>117</v>
      </c>
      <c r="P870">
        <v>1311</v>
      </c>
      <c r="Q870">
        <v>2596</v>
      </c>
    </row>
    <row r="871" spans="1:17" x14ac:dyDescent="0.3">
      <c r="A871">
        <v>8583815059</v>
      </c>
      <c r="B871" s="1">
        <v>42405</v>
      </c>
      <c r="C871" s="1">
        <v>42405</v>
      </c>
      <c r="D871" t="s">
        <v>58</v>
      </c>
      <c r="E871">
        <v>8469</v>
      </c>
      <c r="F871">
        <v>6.6100001339999999</v>
      </c>
      <c r="G871">
        <v>6.6100001339999999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1440</v>
      </c>
      <c r="Q871">
        <v>2894</v>
      </c>
    </row>
    <row r="872" spans="1:17" x14ac:dyDescent="0.3">
      <c r="A872">
        <v>8583815059</v>
      </c>
      <c r="B872" s="1">
        <v>42434</v>
      </c>
      <c r="C872" s="1">
        <v>42434</v>
      </c>
      <c r="D872" t="s">
        <v>59</v>
      </c>
      <c r="E872">
        <v>12015</v>
      </c>
      <c r="F872">
        <v>9.3699998860000004</v>
      </c>
      <c r="G872">
        <v>9.3699998860000004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1440</v>
      </c>
      <c r="Q872">
        <v>3212</v>
      </c>
    </row>
    <row r="873" spans="1:17" x14ac:dyDescent="0.3">
      <c r="A873">
        <v>8583815059</v>
      </c>
      <c r="B873" s="1">
        <v>42465</v>
      </c>
      <c r="C873" s="1">
        <v>42465</v>
      </c>
      <c r="D873" t="s">
        <v>57</v>
      </c>
      <c r="E873">
        <v>3588</v>
      </c>
      <c r="F873">
        <v>2.7999999519999998</v>
      </c>
      <c r="G873">
        <v>2.7999999519999998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1440</v>
      </c>
      <c r="Q873">
        <v>2516</v>
      </c>
    </row>
    <row r="874" spans="1:17" x14ac:dyDescent="0.3">
      <c r="A874">
        <v>8583815059</v>
      </c>
      <c r="B874" s="1">
        <v>42495</v>
      </c>
      <c r="C874" s="1">
        <v>42495</v>
      </c>
      <c r="D874" t="s">
        <v>60</v>
      </c>
      <c r="E874">
        <v>12427</v>
      </c>
      <c r="F874">
        <v>9.6899995800000003</v>
      </c>
      <c r="G874">
        <v>9.6899995800000003</v>
      </c>
      <c r="H874">
        <v>0</v>
      </c>
      <c r="I874">
        <v>0</v>
      </c>
      <c r="J874">
        <v>0</v>
      </c>
      <c r="K874">
        <v>1.1799999480000001</v>
      </c>
      <c r="L874">
        <v>0</v>
      </c>
      <c r="M874">
        <v>0</v>
      </c>
      <c r="N874">
        <v>0</v>
      </c>
      <c r="O874">
        <v>70</v>
      </c>
      <c r="P874">
        <v>1370</v>
      </c>
      <c r="Q874">
        <v>3266</v>
      </c>
    </row>
    <row r="875" spans="1:17" x14ac:dyDescent="0.3">
      <c r="A875">
        <v>8583815059</v>
      </c>
      <c r="B875" s="1">
        <v>42526</v>
      </c>
      <c r="C875" s="1">
        <v>42526</v>
      </c>
      <c r="D875" t="s">
        <v>16</v>
      </c>
      <c r="E875">
        <v>5843</v>
      </c>
      <c r="F875">
        <v>4.5599999430000002</v>
      </c>
      <c r="G875">
        <v>4.5599999430000002</v>
      </c>
      <c r="H875">
        <v>0</v>
      </c>
      <c r="I875">
        <v>0.14000000100000001</v>
      </c>
      <c r="J875">
        <v>1.190000057</v>
      </c>
      <c r="K875">
        <v>3.2300000190000002</v>
      </c>
      <c r="L875">
        <v>0</v>
      </c>
      <c r="M875">
        <v>2</v>
      </c>
      <c r="N875">
        <v>22</v>
      </c>
      <c r="O875">
        <v>166</v>
      </c>
      <c r="P875">
        <v>1250</v>
      </c>
      <c r="Q875">
        <v>2683</v>
      </c>
    </row>
    <row r="876" spans="1:17" x14ac:dyDescent="0.3">
      <c r="A876">
        <v>8583815059</v>
      </c>
      <c r="B876" s="1">
        <v>42556</v>
      </c>
      <c r="C876" s="1">
        <v>42556</v>
      </c>
      <c r="D876" t="s">
        <v>57</v>
      </c>
      <c r="E876">
        <v>6117</v>
      </c>
      <c r="F876">
        <v>4.7699999809999998</v>
      </c>
      <c r="G876">
        <v>4.7699999809999998</v>
      </c>
      <c r="H876">
        <v>0</v>
      </c>
      <c r="I876">
        <v>0</v>
      </c>
      <c r="J876">
        <v>0</v>
      </c>
      <c r="K876">
        <v>4.7699999809999998</v>
      </c>
      <c r="L876">
        <v>0</v>
      </c>
      <c r="M876">
        <v>0</v>
      </c>
      <c r="N876">
        <v>0</v>
      </c>
      <c r="O876">
        <v>250</v>
      </c>
      <c r="P876">
        <v>1190</v>
      </c>
      <c r="Q876">
        <v>2810</v>
      </c>
    </row>
    <row r="877" spans="1:17" x14ac:dyDescent="0.3">
      <c r="A877">
        <v>8583815059</v>
      </c>
      <c r="B877" s="1">
        <v>42587</v>
      </c>
      <c r="C877" s="1">
        <v>42587</v>
      </c>
      <c r="D877" t="s">
        <v>58</v>
      </c>
      <c r="E877">
        <v>9217</v>
      </c>
      <c r="F877">
        <v>7.1900000569999998</v>
      </c>
      <c r="G877">
        <v>7.1900000569999998</v>
      </c>
      <c r="H877">
        <v>0</v>
      </c>
      <c r="I877">
        <v>0.219999999</v>
      </c>
      <c r="J877">
        <v>3.3099999430000002</v>
      </c>
      <c r="K877">
        <v>3.6600000860000002</v>
      </c>
      <c r="L877">
        <v>0</v>
      </c>
      <c r="M877">
        <v>3</v>
      </c>
      <c r="N877">
        <v>72</v>
      </c>
      <c r="O877">
        <v>182</v>
      </c>
      <c r="P877">
        <v>1183</v>
      </c>
      <c r="Q877">
        <v>2940</v>
      </c>
    </row>
    <row r="878" spans="1:17" x14ac:dyDescent="0.3">
      <c r="A878">
        <v>8583815059</v>
      </c>
      <c r="B878" s="1">
        <v>42618</v>
      </c>
      <c r="C878" s="1">
        <v>42618</v>
      </c>
      <c r="D878" t="s">
        <v>61</v>
      </c>
      <c r="E878">
        <v>9877</v>
      </c>
      <c r="F878">
        <v>7.6999998090000004</v>
      </c>
      <c r="G878">
        <v>7.6999998090000004</v>
      </c>
      <c r="H878">
        <v>0</v>
      </c>
      <c r="I878">
        <v>5.7600002290000001</v>
      </c>
      <c r="J878">
        <v>0.17000000200000001</v>
      </c>
      <c r="K878">
        <v>1.730000019</v>
      </c>
      <c r="L878">
        <v>0</v>
      </c>
      <c r="M878">
        <v>66</v>
      </c>
      <c r="N878">
        <v>4</v>
      </c>
      <c r="O878">
        <v>110</v>
      </c>
      <c r="P878">
        <v>1260</v>
      </c>
      <c r="Q878">
        <v>2947</v>
      </c>
    </row>
    <row r="879" spans="1:17" x14ac:dyDescent="0.3">
      <c r="A879">
        <v>8583815059</v>
      </c>
      <c r="B879" s="1">
        <v>42648</v>
      </c>
      <c r="C879" s="1">
        <v>42648</v>
      </c>
      <c r="D879" t="s">
        <v>62</v>
      </c>
      <c r="E879">
        <v>8240</v>
      </c>
      <c r="F879">
        <v>6.4299998279999997</v>
      </c>
      <c r="G879">
        <v>6.4299998279999997</v>
      </c>
      <c r="H879">
        <v>0</v>
      </c>
      <c r="I879">
        <v>0.689999998</v>
      </c>
      <c r="J879">
        <v>2.0099999899999998</v>
      </c>
      <c r="K879">
        <v>3.7200000289999999</v>
      </c>
      <c r="L879">
        <v>0</v>
      </c>
      <c r="M879">
        <v>9</v>
      </c>
      <c r="N879">
        <v>43</v>
      </c>
      <c r="O879">
        <v>162</v>
      </c>
      <c r="P879">
        <v>1226</v>
      </c>
      <c r="Q879">
        <v>2846</v>
      </c>
    </row>
    <row r="880" spans="1:17" x14ac:dyDescent="0.3">
      <c r="A880">
        <v>8583815059</v>
      </c>
      <c r="B880" s="1">
        <v>42679</v>
      </c>
      <c r="C880" s="1">
        <v>42679</v>
      </c>
      <c r="D880" t="s">
        <v>59</v>
      </c>
      <c r="E880">
        <v>8701</v>
      </c>
      <c r="F880">
        <v>6.7899999619999996</v>
      </c>
      <c r="G880">
        <v>6.7899999619999996</v>
      </c>
      <c r="H880">
        <v>0</v>
      </c>
      <c r="I880">
        <v>0.37000000500000002</v>
      </c>
      <c r="J880">
        <v>3.2400000100000002</v>
      </c>
      <c r="K880">
        <v>3.170000076</v>
      </c>
      <c r="L880">
        <v>0</v>
      </c>
      <c r="M880">
        <v>5</v>
      </c>
      <c r="N880">
        <v>71</v>
      </c>
      <c r="O880">
        <v>177</v>
      </c>
      <c r="P880">
        <v>1106</v>
      </c>
      <c r="Q880">
        <v>2804</v>
      </c>
    </row>
    <row r="881" spans="1:17" x14ac:dyDescent="0.3">
      <c r="A881">
        <v>8583815059</v>
      </c>
      <c r="B881" s="1">
        <v>42709</v>
      </c>
      <c r="C881" s="1">
        <v>42709</v>
      </c>
      <c r="D881" t="s">
        <v>61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1440</v>
      </c>
      <c r="Q881">
        <v>0</v>
      </c>
    </row>
    <row r="882" spans="1:17" x14ac:dyDescent="0.3">
      <c r="A882">
        <v>8792009665</v>
      </c>
      <c r="B882" s="1">
        <v>42708</v>
      </c>
      <c r="C882" s="1">
        <v>42708</v>
      </c>
      <c r="D882" t="s">
        <v>16</v>
      </c>
      <c r="E882">
        <v>2564</v>
      </c>
      <c r="F882">
        <v>1.6399999860000001</v>
      </c>
      <c r="G882">
        <v>1.6399999860000001</v>
      </c>
      <c r="H882">
        <v>0</v>
      </c>
      <c r="I882">
        <v>0</v>
      </c>
      <c r="J882">
        <v>0</v>
      </c>
      <c r="K882">
        <v>1.6399999860000001</v>
      </c>
      <c r="L882">
        <v>0</v>
      </c>
      <c r="M882">
        <v>0</v>
      </c>
      <c r="N882">
        <v>0</v>
      </c>
      <c r="O882">
        <v>116</v>
      </c>
      <c r="P882">
        <v>831</v>
      </c>
      <c r="Q882">
        <v>2044</v>
      </c>
    </row>
    <row r="883" spans="1:17" x14ac:dyDescent="0.3">
      <c r="A883">
        <v>8792009665</v>
      </c>
      <c r="B883" t="s">
        <v>17</v>
      </c>
      <c r="C883" t="s">
        <v>18</v>
      </c>
      <c r="D883" t="s">
        <v>18</v>
      </c>
      <c r="E883">
        <v>1320</v>
      </c>
      <c r="F883">
        <v>0.83999997400000004</v>
      </c>
      <c r="G883">
        <v>0.83999997400000004</v>
      </c>
      <c r="H883">
        <v>0</v>
      </c>
      <c r="I883">
        <v>0</v>
      </c>
      <c r="J883">
        <v>0</v>
      </c>
      <c r="K883">
        <v>0.83999997400000004</v>
      </c>
      <c r="L883">
        <v>0</v>
      </c>
      <c r="M883">
        <v>0</v>
      </c>
      <c r="N883">
        <v>0</v>
      </c>
      <c r="O883">
        <v>82</v>
      </c>
      <c r="P883">
        <v>806</v>
      </c>
      <c r="Q883">
        <v>1934</v>
      </c>
    </row>
    <row r="884" spans="1:17" x14ac:dyDescent="0.3">
      <c r="A884">
        <v>8792009665</v>
      </c>
      <c r="B884" t="s">
        <v>19</v>
      </c>
      <c r="C884" t="s">
        <v>20</v>
      </c>
      <c r="D884" t="s">
        <v>20</v>
      </c>
      <c r="E884">
        <v>1219</v>
      </c>
      <c r="F884">
        <v>0.77999997099999996</v>
      </c>
      <c r="G884">
        <v>0.77999997099999996</v>
      </c>
      <c r="H884">
        <v>0</v>
      </c>
      <c r="I884">
        <v>0</v>
      </c>
      <c r="J884">
        <v>0</v>
      </c>
      <c r="K884">
        <v>0.77999997099999996</v>
      </c>
      <c r="L884">
        <v>0</v>
      </c>
      <c r="M884">
        <v>0</v>
      </c>
      <c r="N884">
        <v>0</v>
      </c>
      <c r="O884">
        <v>84</v>
      </c>
      <c r="P884">
        <v>853</v>
      </c>
      <c r="Q884">
        <v>1963</v>
      </c>
    </row>
    <row r="885" spans="1:17" x14ac:dyDescent="0.3">
      <c r="A885">
        <v>8792009665</v>
      </c>
      <c r="B885" t="s">
        <v>21</v>
      </c>
      <c r="C885" t="s">
        <v>22</v>
      </c>
      <c r="D885" t="s">
        <v>22</v>
      </c>
      <c r="E885">
        <v>2483</v>
      </c>
      <c r="F885">
        <v>1.5900000329999999</v>
      </c>
      <c r="G885">
        <v>1.5900000329999999</v>
      </c>
      <c r="H885">
        <v>0</v>
      </c>
      <c r="I885">
        <v>0</v>
      </c>
      <c r="J885">
        <v>0</v>
      </c>
      <c r="K885">
        <v>1.5900000329999999</v>
      </c>
      <c r="L885">
        <v>0</v>
      </c>
      <c r="M885">
        <v>0</v>
      </c>
      <c r="N885">
        <v>0</v>
      </c>
      <c r="O885">
        <v>126</v>
      </c>
      <c r="P885">
        <v>937</v>
      </c>
      <c r="Q885">
        <v>2009</v>
      </c>
    </row>
    <row r="886" spans="1:17" x14ac:dyDescent="0.3">
      <c r="A886">
        <v>8792009665</v>
      </c>
      <c r="B886" t="s">
        <v>24</v>
      </c>
      <c r="C886" t="s">
        <v>25</v>
      </c>
      <c r="D886" t="s">
        <v>25</v>
      </c>
      <c r="E886">
        <v>244</v>
      </c>
      <c r="F886">
        <v>0.15999999600000001</v>
      </c>
      <c r="G886">
        <v>0.15999999600000001</v>
      </c>
      <c r="H886">
        <v>0</v>
      </c>
      <c r="I886">
        <v>0</v>
      </c>
      <c r="J886">
        <v>0</v>
      </c>
      <c r="K886">
        <v>0.15999999600000001</v>
      </c>
      <c r="L886">
        <v>0</v>
      </c>
      <c r="M886">
        <v>0</v>
      </c>
      <c r="N886">
        <v>0</v>
      </c>
      <c r="O886">
        <v>12</v>
      </c>
      <c r="P886">
        <v>1428</v>
      </c>
      <c r="Q886">
        <v>1721</v>
      </c>
    </row>
    <row r="887" spans="1:17" x14ac:dyDescent="0.3">
      <c r="A887">
        <v>8792009665</v>
      </c>
      <c r="B887" t="s">
        <v>26</v>
      </c>
      <c r="C887" t="s">
        <v>27</v>
      </c>
      <c r="D887" t="s">
        <v>27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1440</v>
      </c>
      <c r="Q887">
        <v>1688</v>
      </c>
    </row>
    <row r="888" spans="1:17" x14ac:dyDescent="0.3">
      <c r="A888">
        <v>8792009665</v>
      </c>
      <c r="B888" t="s">
        <v>29</v>
      </c>
      <c r="C888" t="s">
        <v>30</v>
      </c>
      <c r="D888" t="s">
        <v>30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1440</v>
      </c>
      <c r="Q888">
        <v>1688</v>
      </c>
    </row>
    <row r="889" spans="1:17" x14ac:dyDescent="0.3">
      <c r="A889">
        <v>8792009665</v>
      </c>
      <c r="B889" t="s">
        <v>33</v>
      </c>
      <c r="C889" t="s">
        <v>34</v>
      </c>
      <c r="D889" t="s">
        <v>34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1440</v>
      </c>
      <c r="Q889">
        <v>1688</v>
      </c>
    </row>
    <row r="890" spans="1:17" x14ac:dyDescent="0.3">
      <c r="A890">
        <v>8792009665</v>
      </c>
      <c r="B890" t="s">
        <v>35</v>
      </c>
      <c r="C890" t="s">
        <v>36</v>
      </c>
      <c r="D890" t="s">
        <v>36</v>
      </c>
      <c r="E890">
        <v>3147</v>
      </c>
      <c r="F890">
        <v>2.0099999899999998</v>
      </c>
      <c r="G890">
        <v>2.0099999899999998</v>
      </c>
      <c r="H890">
        <v>0</v>
      </c>
      <c r="I890">
        <v>0</v>
      </c>
      <c r="J890">
        <v>0.280000001</v>
      </c>
      <c r="K890">
        <v>1.7400000099999999</v>
      </c>
      <c r="L890">
        <v>0</v>
      </c>
      <c r="M890">
        <v>0</v>
      </c>
      <c r="N890">
        <v>10</v>
      </c>
      <c r="O890">
        <v>139</v>
      </c>
      <c r="P890">
        <v>744</v>
      </c>
      <c r="Q890">
        <v>2188</v>
      </c>
    </row>
    <row r="891" spans="1:17" x14ac:dyDescent="0.3">
      <c r="A891">
        <v>8792009665</v>
      </c>
      <c r="B891" t="s">
        <v>37</v>
      </c>
      <c r="C891" t="s">
        <v>38</v>
      </c>
      <c r="D891" t="s">
        <v>38</v>
      </c>
      <c r="E891">
        <v>144</v>
      </c>
      <c r="F891">
        <v>9.0000003999999995E-2</v>
      </c>
      <c r="G891">
        <v>9.0000003999999995E-2</v>
      </c>
      <c r="H891">
        <v>0</v>
      </c>
      <c r="I891">
        <v>0</v>
      </c>
      <c r="J891">
        <v>0</v>
      </c>
      <c r="K891">
        <v>9.0000003999999995E-2</v>
      </c>
      <c r="L891">
        <v>0</v>
      </c>
      <c r="M891">
        <v>0</v>
      </c>
      <c r="N891">
        <v>0</v>
      </c>
      <c r="O891">
        <v>9</v>
      </c>
      <c r="P891">
        <v>1431</v>
      </c>
      <c r="Q891">
        <v>1720</v>
      </c>
    </row>
    <row r="892" spans="1:17" x14ac:dyDescent="0.3">
      <c r="A892">
        <v>8792009665</v>
      </c>
      <c r="B892" t="s">
        <v>39</v>
      </c>
      <c r="C892" t="s">
        <v>40</v>
      </c>
      <c r="D892" t="s">
        <v>40</v>
      </c>
      <c r="E892">
        <v>4068</v>
      </c>
      <c r="F892">
        <v>2.5999999049999998</v>
      </c>
      <c r="G892">
        <v>2.5999999049999998</v>
      </c>
      <c r="H892">
        <v>0</v>
      </c>
      <c r="I892">
        <v>5.0000001000000002E-2</v>
      </c>
      <c r="J892">
        <v>0.280000001</v>
      </c>
      <c r="K892">
        <v>2.2699999809999998</v>
      </c>
      <c r="L892">
        <v>0</v>
      </c>
      <c r="M892">
        <v>1</v>
      </c>
      <c r="N892">
        <v>20</v>
      </c>
      <c r="O892">
        <v>195</v>
      </c>
      <c r="P892">
        <v>817</v>
      </c>
      <c r="Q892">
        <v>2419</v>
      </c>
    </row>
    <row r="893" spans="1:17" x14ac:dyDescent="0.3">
      <c r="A893">
        <v>8792009665</v>
      </c>
      <c r="B893" t="s">
        <v>41</v>
      </c>
      <c r="C893" t="s">
        <v>42</v>
      </c>
      <c r="D893" t="s">
        <v>42</v>
      </c>
      <c r="E893">
        <v>5245</v>
      </c>
      <c r="F893">
        <v>3.3599998950000001</v>
      </c>
      <c r="G893">
        <v>3.3599998950000001</v>
      </c>
      <c r="H893">
        <v>0</v>
      </c>
      <c r="I893">
        <v>0.15999999600000001</v>
      </c>
      <c r="J893">
        <v>0.439999998</v>
      </c>
      <c r="K893">
        <v>2.75</v>
      </c>
      <c r="L893">
        <v>0</v>
      </c>
      <c r="M893">
        <v>8</v>
      </c>
      <c r="N893">
        <v>45</v>
      </c>
      <c r="O893">
        <v>232</v>
      </c>
      <c r="P893">
        <v>795</v>
      </c>
      <c r="Q893">
        <v>2748</v>
      </c>
    </row>
    <row r="894" spans="1:17" x14ac:dyDescent="0.3">
      <c r="A894">
        <v>8792009665</v>
      </c>
      <c r="B894" t="s">
        <v>43</v>
      </c>
      <c r="C894" t="s">
        <v>44</v>
      </c>
      <c r="D894" t="s">
        <v>44</v>
      </c>
      <c r="E894">
        <v>400</v>
      </c>
      <c r="F894">
        <v>0.25999999000000001</v>
      </c>
      <c r="G894">
        <v>0.25999999000000001</v>
      </c>
      <c r="H894">
        <v>0</v>
      </c>
      <c r="I894">
        <v>3.9999999000000001E-2</v>
      </c>
      <c r="J894">
        <v>5.0000001000000002E-2</v>
      </c>
      <c r="K894">
        <v>0.15999999600000001</v>
      </c>
      <c r="L894">
        <v>0</v>
      </c>
      <c r="M894">
        <v>3</v>
      </c>
      <c r="N894">
        <v>8</v>
      </c>
      <c r="O894">
        <v>19</v>
      </c>
      <c r="P894">
        <v>1410</v>
      </c>
      <c r="Q894">
        <v>1799</v>
      </c>
    </row>
    <row r="895" spans="1:17" x14ac:dyDescent="0.3">
      <c r="A895">
        <v>8792009665</v>
      </c>
      <c r="B895" t="s">
        <v>45</v>
      </c>
      <c r="C895" t="s">
        <v>46</v>
      </c>
      <c r="D895" t="s">
        <v>46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1440</v>
      </c>
      <c r="Q895">
        <v>1688</v>
      </c>
    </row>
    <row r="896" spans="1:17" x14ac:dyDescent="0.3">
      <c r="A896">
        <v>8792009665</v>
      </c>
      <c r="B896" t="s">
        <v>47</v>
      </c>
      <c r="C896" t="s">
        <v>48</v>
      </c>
      <c r="D896" t="s">
        <v>48</v>
      </c>
      <c r="E896">
        <v>1321</v>
      </c>
      <c r="F896">
        <v>0.85000002399999997</v>
      </c>
      <c r="G896">
        <v>0.85000002399999997</v>
      </c>
      <c r="H896">
        <v>0</v>
      </c>
      <c r="I896">
        <v>0</v>
      </c>
      <c r="J896">
        <v>0</v>
      </c>
      <c r="K896">
        <v>0.85000002399999997</v>
      </c>
      <c r="L896">
        <v>0</v>
      </c>
      <c r="M896">
        <v>0</v>
      </c>
      <c r="N896">
        <v>0</v>
      </c>
      <c r="O896">
        <v>80</v>
      </c>
      <c r="P896">
        <v>1360</v>
      </c>
      <c r="Q896">
        <v>1928</v>
      </c>
    </row>
    <row r="897" spans="1:17" x14ac:dyDescent="0.3">
      <c r="A897">
        <v>8792009665</v>
      </c>
      <c r="B897" t="s">
        <v>49</v>
      </c>
      <c r="C897" t="s">
        <v>50</v>
      </c>
      <c r="D897" t="s">
        <v>50</v>
      </c>
      <c r="E897">
        <v>1758</v>
      </c>
      <c r="F897">
        <v>1.1299999949999999</v>
      </c>
      <c r="G897">
        <v>1.1299999949999999</v>
      </c>
      <c r="H897">
        <v>0</v>
      </c>
      <c r="I897">
        <v>0</v>
      </c>
      <c r="J897">
        <v>0</v>
      </c>
      <c r="K897">
        <v>1.1299999949999999</v>
      </c>
      <c r="L897">
        <v>0</v>
      </c>
      <c r="M897">
        <v>0</v>
      </c>
      <c r="N897">
        <v>0</v>
      </c>
      <c r="O897">
        <v>112</v>
      </c>
      <c r="P897">
        <v>900</v>
      </c>
      <c r="Q897">
        <v>2067</v>
      </c>
    </row>
    <row r="898" spans="1:17" x14ac:dyDescent="0.3">
      <c r="A898">
        <v>8792009665</v>
      </c>
      <c r="B898" t="s">
        <v>51</v>
      </c>
      <c r="C898" t="s">
        <v>52</v>
      </c>
      <c r="D898" t="s">
        <v>52</v>
      </c>
      <c r="E898">
        <v>6157</v>
      </c>
      <c r="F898">
        <v>3.9400000569999998</v>
      </c>
      <c r="G898">
        <v>3.9400000569999998</v>
      </c>
      <c r="H898">
        <v>0</v>
      </c>
      <c r="I898">
        <v>0</v>
      </c>
      <c r="J898">
        <v>0</v>
      </c>
      <c r="K898">
        <v>3.9400000569999998</v>
      </c>
      <c r="L898">
        <v>0</v>
      </c>
      <c r="M898">
        <v>0</v>
      </c>
      <c r="N898">
        <v>0</v>
      </c>
      <c r="O898">
        <v>310</v>
      </c>
      <c r="P898">
        <v>714</v>
      </c>
      <c r="Q898">
        <v>2780</v>
      </c>
    </row>
    <row r="899" spans="1:17" x14ac:dyDescent="0.3">
      <c r="A899">
        <v>8792009665</v>
      </c>
      <c r="B899" t="s">
        <v>53</v>
      </c>
      <c r="C899" t="s">
        <v>54</v>
      </c>
      <c r="D899" t="s">
        <v>54</v>
      </c>
      <c r="E899">
        <v>8360</v>
      </c>
      <c r="F899">
        <v>5.3499999049999998</v>
      </c>
      <c r="G899">
        <v>5.3499999049999998</v>
      </c>
      <c r="H899">
        <v>0</v>
      </c>
      <c r="I899">
        <v>0.14000000100000001</v>
      </c>
      <c r="J899">
        <v>0.280000001</v>
      </c>
      <c r="K899">
        <v>4.9299998279999997</v>
      </c>
      <c r="L899">
        <v>0</v>
      </c>
      <c r="M899">
        <v>6</v>
      </c>
      <c r="N899">
        <v>14</v>
      </c>
      <c r="O899">
        <v>380</v>
      </c>
      <c r="P899">
        <v>634</v>
      </c>
      <c r="Q899">
        <v>3101</v>
      </c>
    </row>
    <row r="900" spans="1:17" x14ac:dyDescent="0.3">
      <c r="A900">
        <v>8792009665</v>
      </c>
      <c r="B900" t="s">
        <v>55</v>
      </c>
      <c r="C900" t="s">
        <v>56</v>
      </c>
      <c r="D900" t="s">
        <v>56</v>
      </c>
      <c r="E900">
        <v>7174</v>
      </c>
      <c r="F900">
        <v>4.5900001530000001</v>
      </c>
      <c r="G900">
        <v>4.5900001530000001</v>
      </c>
      <c r="H900">
        <v>0</v>
      </c>
      <c r="I900">
        <v>0.33000001299999998</v>
      </c>
      <c r="J900">
        <v>0.36000001399999998</v>
      </c>
      <c r="K900">
        <v>3.9100000860000002</v>
      </c>
      <c r="L900">
        <v>0</v>
      </c>
      <c r="M900">
        <v>10</v>
      </c>
      <c r="N900">
        <v>20</v>
      </c>
      <c r="O900">
        <v>301</v>
      </c>
      <c r="P900">
        <v>749</v>
      </c>
      <c r="Q900">
        <v>2896</v>
      </c>
    </row>
    <row r="901" spans="1:17" x14ac:dyDescent="0.3">
      <c r="A901">
        <v>8792009665</v>
      </c>
      <c r="B901" s="1">
        <v>42374</v>
      </c>
      <c r="C901" s="1">
        <v>42374</v>
      </c>
      <c r="D901" t="s">
        <v>57</v>
      </c>
      <c r="E901">
        <v>1619</v>
      </c>
      <c r="F901">
        <v>1.039999962</v>
      </c>
      <c r="G901">
        <v>1.039999962</v>
      </c>
      <c r="H901">
        <v>0</v>
      </c>
      <c r="I901">
        <v>0</v>
      </c>
      <c r="J901">
        <v>0</v>
      </c>
      <c r="K901">
        <v>1.039999962</v>
      </c>
      <c r="L901">
        <v>0</v>
      </c>
      <c r="M901">
        <v>0</v>
      </c>
      <c r="N901">
        <v>0</v>
      </c>
      <c r="O901">
        <v>79</v>
      </c>
      <c r="P901">
        <v>834</v>
      </c>
      <c r="Q901">
        <v>1962</v>
      </c>
    </row>
    <row r="902" spans="1:17" x14ac:dyDescent="0.3">
      <c r="A902">
        <v>8792009665</v>
      </c>
      <c r="B902" s="1">
        <v>42405</v>
      </c>
      <c r="C902" s="1">
        <v>42405</v>
      </c>
      <c r="D902" t="s">
        <v>58</v>
      </c>
      <c r="E902">
        <v>1831</v>
      </c>
      <c r="F902">
        <v>1.1699999569999999</v>
      </c>
      <c r="G902">
        <v>1.1699999569999999</v>
      </c>
      <c r="H902">
        <v>0</v>
      </c>
      <c r="I902">
        <v>0</v>
      </c>
      <c r="J902">
        <v>0</v>
      </c>
      <c r="K902">
        <v>1.1699999569999999</v>
      </c>
      <c r="L902">
        <v>0</v>
      </c>
      <c r="M902">
        <v>0</v>
      </c>
      <c r="N902">
        <v>0</v>
      </c>
      <c r="O902">
        <v>101</v>
      </c>
      <c r="P902">
        <v>916</v>
      </c>
      <c r="Q902">
        <v>2015</v>
      </c>
    </row>
    <row r="903" spans="1:17" x14ac:dyDescent="0.3">
      <c r="A903">
        <v>8792009665</v>
      </c>
      <c r="B903" s="1">
        <v>42434</v>
      </c>
      <c r="C903" s="1">
        <v>42434</v>
      </c>
      <c r="D903" t="s">
        <v>59</v>
      </c>
      <c r="E903">
        <v>2421</v>
      </c>
      <c r="F903">
        <v>1.5499999520000001</v>
      </c>
      <c r="G903">
        <v>1.5499999520000001</v>
      </c>
      <c r="H903">
        <v>0</v>
      </c>
      <c r="I903">
        <v>0</v>
      </c>
      <c r="J903">
        <v>0</v>
      </c>
      <c r="K903">
        <v>1.5499999520000001</v>
      </c>
      <c r="L903">
        <v>0</v>
      </c>
      <c r="M903">
        <v>0</v>
      </c>
      <c r="N903">
        <v>0</v>
      </c>
      <c r="O903">
        <v>156</v>
      </c>
      <c r="P903">
        <v>739</v>
      </c>
      <c r="Q903">
        <v>2297</v>
      </c>
    </row>
    <row r="904" spans="1:17" x14ac:dyDescent="0.3">
      <c r="A904">
        <v>8792009665</v>
      </c>
      <c r="B904" s="1">
        <v>42465</v>
      </c>
      <c r="C904" s="1">
        <v>42465</v>
      </c>
      <c r="D904" t="s">
        <v>57</v>
      </c>
      <c r="E904">
        <v>2283</v>
      </c>
      <c r="F904">
        <v>1.460000038</v>
      </c>
      <c r="G904">
        <v>1.460000038</v>
      </c>
      <c r="H904">
        <v>0</v>
      </c>
      <c r="I904">
        <v>0</v>
      </c>
      <c r="J904">
        <v>0</v>
      </c>
      <c r="K904">
        <v>1.460000038</v>
      </c>
      <c r="L904">
        <v>0</v>
      </c>
      <c r="M904">
        <v>0</v>
      </c>
      <c r="N904">
        <v>0</v>
      </c>
      <c r="O904">
        <v>129</v>
      </c>
      <c r="P904">
        <v>848</v>
      </c>
      <c r="Q904">
        <v>2067</v>
      </c>
    </row>
    <row r="905" spans="1:17" x14ac:dyDescent="0.3">
      <c r="A905">
        <v>8792009665</v>
      </c>
      <c r="B905" s="1">
        <v>42495</v>
      </c>
      <c r="C905" s="1">
        <v>42495</v>
      </c>
      <c r="D905" t="s">
        <v>60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1440</v>
      </c>
      <c r="Q905">
        <v>1688</v>
      </c>
    </row>
    <row r="906" spans="1:17" x14ac:dyDescent="0.3">
      <c r="A906">
        <v>8792009665</v>
      </c>
      <c r="B906" s="1">
        <v>42526</v>
      </c>
      <c r="C906" s="1">
        <v>42526</v>
      </c>
      <c r="D906" t="s">
        <v>16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1440</v>
      </c>
      <c r="Q906">
        <v>1688</v>
      </c>
    </row>
    <row r="907" spans="1:17" x14ac:dyDescent="0.3">
      <c r="A907">
        <v>8792009665</v>
      </c>
      <c r="B907" s="1">
        <v>42556</v>
      </c>
      <c r="C907" s="1">
        <v>42556</v>
      </c>
      <c r="D907" t="s">
        <v>57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1440</v>
      </c>
      <c r="Q907">
        <v>1688</v>
      </c>
    </row>
    <row r="908" spans="1:17" x14ac:dyDescent="0.3">
      <c r="A908">
        <v>8792009665</v>
      </c>
      <c r="B908" s="1">
        <v>42587</v>
      </c>
      <c r="C908" s="1">
        <v>42587</v>
      </c>
      <c r="D908" t="s">
        <v>58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1440</v>
      </c>
      <c r="Q908">
        <v>1688</v>
      </c>
    </row>
    <row r="909" spans="1:17" x14ac:dyDescent="0.3">
      <c r="A909">
        <v>8792009665</v>
      </c>
      <c r="B909" s="1">
        <v>42618</v>
      </c>
      <c r="C909" s="1">
        <v>42618</v>
      </c>
      <c r="D909" t="s">
        <v>61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1440</v>
      </c>
      <c r="Q909">
        <v>1688</v>
      </c>
    </row>
    <row r="910" spans="1:17" x14ac:dyDescent="0.3">
      <c r="A910">
        <v>8792009665</v>
      </c>
      <c r="B910" s="1">
        <v>42648</v>
      </c>
      <c r="C910" s="1">
        <v>42648</v>
      </c>
      <c r="D910" t="s">
        <v>62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48</v>
      </c>
      <c r="Q910">
        <v>57</v>
      </c>
    </row>
    <row r="911" spans="1:17" x14ac:dyDescent="0.3">
      <c r="A911">
        <v>8877689391</v>
      </c>
      <c r="B911" s="1">
        <v>42708</v>
      </c>
      <c r="C911" s="1">
        <v>42708</v>
      </c>
      <c r="D911" t="s">
        <v>16</v>
      </c>
      <c r="E911">
        <v>23186</v>
      </c>
      <c r="F911">
        <v>20.399999619999999</v>
      </c>
      <c r="G911">
        <v>20.399999619999999</v>
      </c>
      <c r="H911">
        <v>0</v>
      </c>
      <c r="I911">
        <v>12.22000027</v>
      </c>
      <c r="J911">
        <v>0.34000000400000002</v>
      </c>
      <c r="K911">
        <v>7.8200001720000003</v>
      </c>
      <c r="L911">
        <v>0</v>
      </c>
      <c r="M911">
        <v>85</v>
      </c>
      <c r="N911">
        <v>7</v>
      </c>
      <c r="O911">
        <v>312</v>
      </c>
      <c r="P911">
        <v>1036</v>
      </c>
      <c r="Q911">
        <v>3921</v>
      </c>
    </row>
    <row r="912" spans="1:17" x14ac:dyDescent="0.3">
      <c r="A912">
        <v>8877689391</v>
      </c>
      <c r="B912" t="s">
        <v>17</v>
      </c>
      <c r="C912" t="s">
        <v>18</v>
      </c>
      <c r="D912" t="s">
        <v>18</v>
      </c>
      <c r="E912">
        <v>15337</v>
      </c>
      <c r="F912">
        <v>9.5799999239999991</v>
      </c>
      <c r="G912">
        <v>9.5799999239999991</v>
      </c>
      <c r="H912">
        <v>0</v>
      </c>
      <c r="I912">
        <v>3.5499999519999998</v>
      </c>
      <c r="J912">
        <v>0.37999999499999998</v>
      </c>
      <c r="K912">
        <v>5.6399998660000001</v>
      </c>
      <c r="L912">
        <v>0</v>
      </c>
      <c r="M912">
        <v>108</v>
      </c>
      <c r="N912">
        <v>18</v>
      </c>
      <c r="O912">
        <v>216</v>
      </c>
      <c r="P912">
        <v>1098</v>
      </c>
      <c r="Q912">
        <v>3566</v>
      </c>
    </row>
    <row r="913" spans="1:17" x14ac:dyDescent="0.3">
      <c r="A913">
        <v>8877689391</v>
      </c>
      <c r="B913" t="s">
        <v>19</v>
      </c>
      <c r="C913" t="s">
        <v>20</v>
      </c>
      <c r="D913" t="s">
        <v>20</v>
      </c>
      <c r="E913">
        <v>21129</v>
      </c>
      <c r="F913">
        <v>18.979999540000001</v>
      </c>
      <c r="G913">
        <v>18.979999540000001</v>
      </c>
      <c r="H913">
        <v>0</v>
      </c>
      <c r="I913">
        <v>10.55000019</v>
      </c>
      <c r="J913">
        <v>0.58999997400000004</v>
      </c>
      <c r="K913">
        <v>7.75</v>
      </c>
      <c r="L913">
        <v>0.02</v>
      </c>
      <c r="M913">
        <v>68</v>
      </c>
      <c r="N913">
        <v>13</v>
      </c>
      <c r="O913">
        <v>298</v>
      </c>
      <c r="P913">
        <v>1061</v>
      </c>
      <c r="Q913">
        <v>3793</v>
      </c>
    </row>
    <row r="914" spans="1:17" x14ac:dyDescent="0.3">
      <c r="A914">
        <v>8877689391</v>
      </c>
      <c r="B914" t="s">
        <v>21</v>
      </c>
      <c r="C914" t="s">
        <v>22</v>
      </c>
      <c r="D914" t="s">
        <v>22</v>
      </c>
      <c r="E914">
        <v>13422</v>
      </c>
      <c r="F914">
        <v>7.170000076</v>
      </c>
      <c r="G914">
        <v>7.170000076</v>
      </c>
      <c r="H914">
        <v>0</v>
      </c>
      <c r="I914">
        <v>5.0000001000000002E-2</v>
      </c>
      <c r="J914">
        <v>5.0000001000000002E-2</v>
      </c>
      <c r="K914">
        <v>7.0100002290000001</v>
      </c>
      <c r="L914">
        <v>0.01</v>
      </c>
      <c r="M914">
        <v>106</v>
      </c>
      <c r="N914">
        <v>1</v>
      </c>
      <c r="O914">
        <v>281</v>
      </c>
      <c r="P914">
        <v>1052</v>
      </c>
      <c r="Q914">
        <v>3934</v>
      </c>
    </row>
    <row r="915" spans="1:17" x14ac:dyDescent="0.3">
      <c r="A915">
        <v>8877689391</v>
      </c>
      <c r="B915" t="s">
        <v>24</v>
      </c>
      <c r="C915" t="s">
        <v>25</v>
      </c>
      <c r="D915" t="s">
        <v>25</v>
      </c>
      <c r="E915">
        <v>29326</v>
      </c>
      <c r="F915">
        <v>25.290000920000001</v>
      </c>
      <c r="G915">
        <v>25.290000920000001</v>
      </c>
      <c r="H915">
        <v>0</v>
      </c>
      <c r="I915">
        <v>13.239999770000001</v>
      </c>
      <c r="J915">
        <v>1.210000038</v>
      </c>
      <c r="K915">
        <v>10.710000040000001</v>
      </c>
      <c r="L915">
        <v>0</v>
      </c>
      <c r="M915">
        <v>94</v>
      </c>
      <c r="N915">
        <v>29</v>
      </c>
      <c r="O915">
        <v>429</v>
      </c>
      <c r="P915">
        <v>888</v>
      </c>
      <c r="Q915">
        <v>4547</v>
      </c>
    </row>
    <row r="916" spans="1:17" x14ac:dyDescent="0.3">
      <c r="A916">
        <v>8877689391</v>
      </c>
      <c r="B916" t="s">
        <v>26</v>
      </c>
      <c r="C916" t="s">
        <v>27</v>
      </c>
      <c r="D916" t="s">
        <v>27</v>
      </c>
      <c r="E916">
        <v>15118</v>
      </c>
      <c r="F916">
        <v>8.8699998860000004</v>
      </c>
      <c r="G916">
        <v>8.8699998860000004</v>
      </c>
      <c r="H916">
        <v>0</v>
      </c>
      <c r="I916">
        <v>0</v>
      </c>
      <c r="J916">
        <v>7.0000000000000007E-2</v>
      </c>
      <c r="K916">
        <v>8.7899999619999996</v>
      </c>
      <c r="L916">
        <v>0</v>
      </c>
      <c r="M916">
        <v>58</v>
      </c>
      <c r="N916">
        <v>15</v>
      </c>
      <c r="O916">
        <v>307</v>
      </c>
      <c r="P916">
        <v>1060</v>
      </c>
      <c r="Q916">
        <v>3545</v>
      </c>
    </row>
    <row r="917" spans="1:17" x14ac:dyDescent="0.3">
      <c r="A917">
        <v>8877689391</v>
      </c>
      <c r="B917" t="s">
        <v>29</v>
      </c>
      <c r="C917" t="s">
        <v>30</v>
      </c>
      <c r="D917" t="s">
        <v>30</v>
      </c>
      <c r="E917">
        <v>11423</v>
      </c>
      <c r="F917">
        <v>8.6700000760000009</v>
      </c>
      <c r="G917">
        <v>8.6700000760000009</v>
      </c>
      <c r="H917">
        <v>0</v>
      </c>
      <c r="I917">
        <v>2.4400000569999998</v>
      </c>
      <c r="J917">
        <v>0.27000001099999998</v>
      </c>
      <c r="K917">
        <v>5.9400000569999998</v>
      </c>
      <c r="L917">
        <v>0</v>
      </c>
      <c r="M917">
        <v>29</v>
      </c>
      <c r="N917">
        <v>5</v>
      </c>
      <c r="O917">
        <v>191</v>
      </c>
      <c r="P917">
        <v>1215</v>
      </c>
      <c r="Q917">
        <v>2761</v>
      </c>
    </row>
    <row r="918" spans="1:17" x14ac:dyDescent="0.3">
      <c r="A918">
        <v>8877689391</v>
      </c>
      <c r="B918" t="s">
        <v>33</v>
      </c>
      <c r="C918" t="s">
        <v>34</v>
      </c>
      <c r="D918" t="s">
        <v>34</v>
      </c>
      <c r="E918">
        <v>18785</v>
      </c>
      <c r="F918">
        <v>17.399999619999999</v>
      </c>
      <c r="G918">
        <v>17.399999619999999</v>
      </c>
      <c r="H918">
        <v>0</v>
      </c>
      <c r="I918">
        <v>12.149999619999999</v>
      </c>
      <c r="J918">
        <v>0.18000000699999999</v>
      </c>
      <c r="K918">
        <v>5.0300002099999999</v>
      </c>
      <c r="L918">
        <v>0</v>
      </c>
      <c r="M918">
        <v>82</v>
      </c>
      <c r="N918">
        <v>13</v>
      </c>
      <c r="O918">
        <v>214</v>
      </c>
      <c r="P918">
        <v>1131</v>
      </c>
      <c r="Q918">
        <v>3676</v>
      </c>
    </row>
    <row r="919" spans="1:17" x14ac:dyDescent="0.3">
      <c r="A919">
        <v>8877689391</v>
      </c>
      <c r="B919" t="s">
        <v>35</v>
      </c>
      <c r="C919" t="s">
        <v>36</v>
      </c>
      <c r="D919" t="s">
        <v>36</v>
      </c>
      <c r="E919">
        <v>19948</v>
      </c>
      <c r="F919">
        <v>18.11000061</v>
      </c>
      <c r="G919">
        <v>18.11000061</v>
      </c>
      <c r="H919">
        <v>0</v>
      </c>
      <c r="I919">
        <v>11.02000046</v>
      </c>
      <c r="J919">
        <v>0.689999998</v>
      </c>
      <c r="K919">
        <v>6.3400001530000001</v>
      </c>
      <c r="L919">
        <v>0</v>
      </c>
      <c r="M919">
        <v>73</v>
      </c>
      <c r="N919">
        <v>19</v>
      </c>
      <c r="O919">
        <v>225</v>
      </c>
      <c r="P919">
        <v>1123</v>
      </c>
      <c r="Q919">
        <v>3679</v>
      </c>
    </row>
    <row r="920" spans="1:17" x14ac:dyDescent="0.3">
      <c r="A920">
        <v>8877689391</v>
      </c>
      <c r="B920" t="s">
        <v>37</v>
      </c>
      <c r="C920" t="s">
        <v>38</v>
      </c>
      <c r="D920" t="s">
        <v>38</v>
      </c>
      <c r="E920">
        <v>19377</v>
      </c>
      <c r="F920">
        <v>17.620000839999999</v>
      </c>
      <c r="G920">
        <v>17.620000839999999</v>
      </c>
      <c r="H920">
        <v>0</v>
      </c>
      <c r="I920">
        <v>12.289999959999999</v>
      </c>
      <c r="J920">
        <v>0.41999998700000002</v>
      </c>
      <c r="K920">
        <v>4.8899998660000001</v>
      </c>
      <c r="L920">
        <v>0</v>
      </c>
      <c r="M920">
        <v>82</v>
      </c>
      <c r="N920">
        <v>13</v>
      </c>
      <c r="O920">
        <v>226</v>
      </c>
      <c r="P920">
        <v>1119</v>
      </c>
      <c r="Q920">
        <v>3659</v>
      </c>
    </row>
    <row r="921" spans="1:17" x14ac:dyDescent="0.3">
      <c r="A921">
        <v>8877689391</v>
      </c>
      <c r="B921" t="s">
        <v>39</v>
      </c>
      <c r="C921" t="s">
        <v>40</v>
      </c>
      <c r="D921" t="s">
        <v>40</v>
      </c>
      <c r="E921">
        <v>18258</v>
      </c>
      <c r="F921">
        <v>16.309999470000001</v>
      </c>
      <c r="G921">
        <v>16.309999470000001</v>
      </c>
      <c r="H921">
        <v>0</v>
      </c>
      <c r="I921">
        <v>10.22999954</v>
      </c>
      <c r="J921">
        <v>2.9999998999999999E-2</v>
      </c>
      <c r="K921">
        <v>5.9699997900000001</v>
      </c>
      <c r="L921">
        <v>5.0000001000000002E-2</v>
      </c>
      <c r="M921">
        <v>61</v>
      </c>
      <c r="N921">
        <v>2</v>
      </c>
      <c r="O921">
        <v>236</v>
      </c>
      <c r="P921">
        <v>1141</v>
      </c>
      <c r="Q921">
        <v>3427</v>
      </c>
    </row>
    <row r="922" spans="1:17" x14ac:dyDescent="0.3">
      <c r="A922">
        <v>8877689391</v>
      </c>
      <c r="B922" t="s">
        <v>41</v>
      </c>
      <c r="C922" t="s">
        <v>42</v>
      </c>
      <c r="D922" t="s">
        <v>42</v>
      </c>
      <c r="E922">
        <v>11200</v>
      </c>
      <c r="F922">
        <v>7.4299998279999997</v>
      </c>
      <c r="G922">
        <v>7.4299998279999997</v>
      </c>
      <c r="H922">
        <v>0</v>
      </c>
      <c r="I922">
        <v>0</v>
      </c>
      <c r="J922">
        <v>0</v>
      </c>
      <c r="K922">
        <v>7.4000000950000002</v>
      </c>
      <c r="L922">
        <v>0.01</v>
      </c>
      <c r="M922">
        <v>102</v>
      </c>
      <c r="N922">
        <v>6</v>
      </c>
      <c r="O922">
        <v>300</v>
      </c>
      <c r="P922">
        <v>1032</v>
      </c>
      <c r="Q922">
        <v>3891</v>
      </c>
    </row>
    <row r="923" spans="1:17" x14ac:dyDescent="0.3">
      <c r="A923">
        <v>8877689391</v>
      </c>
      <c r="B923" t="s">
        <v>43</v>
      </c>
      <c r="C923" t="s">
        <v>44</v>
      </c>
      <c r="D923" t="s">
        <v>44</v>
      </c>
      <c r="E923">
        <v>16674</v>
      </c>
      <c r="F923">
        <v>15.739999770000001</v>
      </c>
      <c r="G923">
        <v>15.739999770000001</v>
      </c>
      <c r="H923">
        <v>0</v>
      </c>
      <c r="I923">
        <v>11.010000229999999</v>
      </c>
      <c r="J923">
        <v>0.01</v>
      </c>
      <c r="K923">
        <v>4.6900000569999998</v>
      </c>
      <c r="L923">
        <v>0</v>
      </c>
      <c r="M923">
        <v>64</v>
      </c>
      <c r="N923">
        <v>1</v>
      </c>
      <c r="O923">
        <v>227</v>
      </c>
      <c r="P923">
        <v>1148</v>
      </c>
      <c r="Q923">
        <v>3455</v>
      </c>
    </row>
    <row r="924" spans="1:17" x14ac:dyDescent="0.3">
      <c r="A924">
        <v>8877689391</v>
      </c>
      <c r="B924" t="s">
        <v>45</v>
      </c>
      <c r="C924" t="s">
        <v>46</v>
      </c>
      <c r="D924" t="s">
        <v>46</v>
      </c>
      <c r="E924">
        <v>12986</v>
      </c>
      <c r="F924">
        <v>8.7399997710000008</v>
      </c>
      <c r="G924">
        <v>8.7399997710000008</v>
      </c>
      <c r="H924">
        <v>0</v>
      </c>
      <c r="I924">
        <v>2.369999886</v>
      </c>
      <c r="J924">
        <v>7.0000000000000007E-2</v>
      </c>
      <c r="K924">
        <v>6.2699999809999998</v>
      </c>
      <c r="L924">
        <v>0.01</v>
      </c>
      <c r="M924">
        <v>113</v>
      </c>
      <c r="N924">
        <v>8</v>
      </c>
      <c r="O924">
        <v>218</v>
      </c>
      <c r="P924">
        <v>1101</v>
      </c>
      <c r="Q924">
        <v>3802</v>
      </c>
    </row>
    <row r="925" spans="1:17" x14ac:dyDescent="0.3">
      <c r="A925">
        <v>8877689391</v>
      </c>
      <c r="B925" t="s">
        <v>47</v>
      </c>
      <c r="C925" t="s">
        <v>48</v>
      </c>
      <c r="D925" t="s">
        <v>48</v>
      </c>
      <c r="E925">
        <v>11101</v>
      </c>
      <c r="F925">
        <v>8.4300003050000001</v>
      </c>
      <c r="G925">
        <v>8.4300003050000001</v>
      </c>
      <c r="H925">
        <v>0</v>
      </c>
      <c r="I925">
        <v>1.7599999900000001</v>
      </c>
      <c r="J925">
        <v>0.12999999500000001</v>
      </c>
      <c r="K925">
        <v>6.5</v>
      </c>
      <c r="L925">
        <v>0</v>
      </c>
      <c r="M925">
        <v>22</v>
      </c>
      <c r="N925">
        <v>3</v>
      </c>
      <c r="O925">
        <v>258</v>
      </c>
      <c r="P925">
        <v>1157</v>
      </c>
      <c r="Q925">
        <v>2860</v>
      </c>
    </row>
    <row r="926" spans="1:17" x14ac:dyDescent="0.3">
      <c r="A926">
        <v>8877689391</v>
      </c>
      <c r="B926" t="s">
        <v>49</v>
      </c>
      <c r="C926" t="s">
        <v>50</v>
      </c>
      <c r="D926" t="s">
        <v>50</v>
      </c>
      <c r="E926">
        <v>23629</v>
      </c>
      <c r="F926">
        <v>20.649999619999999</v>
      </c>
      <c r="G926">
        <v>20.649999619999999</v>
      </c>
      <c r="H926">
        <v>0</v>
      </c>
      <c r="I926">
        <v>13.06999969</v>
      </c>
      <c r="J926">
        <v>0.439999998</v>
      </c>
      <c r="K926">
        <v>7.0999999049999998</v>
      </c>
      <c r="L926">
        <v>0</v>
      </c>
      <c r="M926">
        <v>93</v>
      </c>
      <c r="N926">
        <v>8</v>
      </c>
      <c r="O926">
        <v>235</v>
      </c>
      <c r="P926">
        <v>1104</v>
      </c>
      <c r="Q926">
        <v>3808</v>
      </c>
    </row>
    <row r="927" spans="1:17" x14ac:dyDescent="0.3">
      <c r="A927">
        <v>8877689391</v>
      </c>
      <c r="B927" t="s">
        <v>51</v>
      </c>
      <c r="C927" t="s">
        <v>52</v>
      </c>
      <c r="D927" t="s">
        <v>52</v>
      </c>
      <c r="E927">
        <v>14890</v>
      </c>
      <c r="F927">
        <v>11.30000019</v>
      </c>
      <c r="G927">
        <v>11.30000019</v>
      </c>
      <c r="H927">
        <v>0</v>
      </c>
      <c r="I927">
        <v>4.9299998279999997</v>
      </c>
      <c r="J927">
        <v>0.37999999499999998</v>
      </c>
      <c r="K927">
        <v>5.9699997900000001</v>
      </c>
      <c r="L927">
        <v>0</v>
      </c>
      <c r="M927">
        <v>58</v>
      </c>
      <c r="N927">
        <v>8</v>
      </c>
      <c r="O927">
        <v>231</v>
      </c>
      <c r="P927">
        <v>1143</v>
      </c>
      <c r="Q927">
        <v>3060</v>
      </c>
    </row>
    <row r="928" spans="1:17" x14ac:dyDescent="0.3">
      <c r="A928">
        <v>8877689391</v>
      </c>
      <c r="B928" t="s">
        <v>53</v>
      </c>
      <c r="C928" t="s">
        <v>54</v>
      </c>
      <c r="D928" t="s">
        <v>54</v>
      </c>
      <c r="E928">
        <v>9733</v>
      </c>
      <c r="F928">
        <v>7.3899998660000001</v>
      </c>
      <c r="G928">
        <v>7.3899998660000001</v>
      </c>
      <c r="H928">
        <v>0</v>
      </c>
      <c r="I928">
        <v>1.3799999949999999</v>
      </c>
      <c r="J928">
        <v>0.17000000200000001</v>
      </c>
      <c r="K928">
        <v>5.7899999619999996</v>
      </c>
      <c r="L928">
        <v>0</v>
      </c>
      <c r="M928">
        <v>18</v>
      </c>
      <c r="N928">
        <v>5</v>
      </c>
      <c r="O928">
        <v>210</v>
      </c>
      <c r="P928">
        <v>1207</v>
      </c>
      <c r="Q928">
        <v>2698</v>
      </c>
    </row>
    <row r="929" spans="1:17" x14ac:dyDescent="0.3">
      <c r="A929">
        <v>8877689391</v>
      </c>
      <c r="B929" t="s">
        <v>55</v>
      </c>
      <c r="C929" t="s">
        <v>56</v>
      </c>
      <c r="D929" t="s">
        <v>56</v>
      </c>
      <c r="E929">
        <v>27745</v>
      </c>
      <c r="F929">
        <v>26.719999309999999</v>
      </c>
      <c r="G929">
        <v>26.719999309999999</v>
      </c>
      <c r="H929">
        <v>0</v>
      </c>
      <c r="I929">
        <v>21.659999849999998</v>
      </c>
      <c r="J929">
        <v>7.9999998000000003E-2</v>
      </c>
      <c r="K929">
        <v>4.9299998279999997</v>
      </c>
      <c r="L929">
        <v>0</v>
      </c>
      <c r="M929">
        <v>124</v>
      </c>
      <c r="N929">
        <v>4</v>
      </c>
      <c r="O929">
        <v>223</v>
      </c>
      <c r="P929">
        <v>1089</v>
      </c>
      <c r="Q929">
        <v>4398</v>
      </c>
    </row>
    <row r="930" spans="1:17" x14ac:dyDescent="0.3">
      <c r="A930">
        <v>8877689391</v>
      </c>
      <c r="B930" s="1">
        <v>42374</v>
      </c>
      <c r="C930" s="1">
        <v>42374</v>
      </c>
      <c r="D930" t="s">
        <v>57</v>
      </c>
      <c r="E930">
        <v>10930</v>
      </c>
      <c r="F930">
        <v>8.3199996949999999</v>
      </c>
      <c r="G930">
        <v>8.3199996949999999</v>
      </c>
      <c r="H930">
        <v>0</v>
      </c>
      <c r="I930">
        <v>3.130000114</v>
      </c>
      <c r="J930">
        <v>0.56999999300000004</v>
      </c>
      <c r="K930">
        <v>4.5700001720000003</v>
      </c>
      <c r="L930">
        <v>0</v>
      </c>
      <c r="M930">
        <v>36</v>
      </c>
      <c r="N930">
        <v>12</v>
      </c>
      <c r="O930">
        <v>166</v>
      </c>
      <c r="P930">
        <v>1226</v>
      </c>
      <c r="Q930">
        <v>2786</v>
      </c>
    </row>
    <row r="931" spans="1:17" x14ac:dyDescent="0.3">
      <c r="A931">
        <v>8877689391</v>
      </c>
      <c r="B931" s="1">
        <v>42405</v>
      </c>
      <c r="C931" s="1">
        <v>42405</v>
      </c>
      <c r="D931" t="s">
        <v>58</v>
      </c>
      <c r="E931">
        <v>4790</v>
      </c>
      <c r="F931">
        <v>3.6400001049999999</v>
      </c>
      <c r="G931">
        <v>3.6400001049999999</v>
      </c>
      <c r="H931">
        <v>0</v>
      </c>
      <c r="I931">
        <v>0</v>
      </c>
      <c r="J931">
        <v>0</v>
      </c>
      <c r="K931">
        <v>3.5599999430000002</v>
      </c>
      <c r="L931">
        <v>0</v>
      </c>
      <c r="M931">
        <v>0</v>
      </c>
      <c r="N931">
        <v>0</v>
      </c>
      <c r="O931">
        <v>105</v>
      </c>
      <c r="P931">
        <v>1335</v>
      </c>
      <c r="Q931">
        <v>2189</v>
      </c>
    </row>
    <row r="932" spans="1:17" x14ac:dyDescent="0.3">
      <c r="A932">
        <v>8877689391</v>
      </c>
      <c r="B932" s="1">
        <v>42434</v>
      </c>
      <c r="C932" s="1">
        <v>42434</v>
      </c>
      <c r="D932" t="s">
        <v>59</v>
      </c>
      <c r="E932">
        <v>10818</v>
      </c>
      <c r="F932">
        <v>8.2100000380000004</v>
      </c>
      <c r="G932">
        <v>8.2100000380000004</v>
      </c>
      <c r="H932">
        <v>0</v>
      </c>
      <c r="I932">
        <v>1.3899999860000001</v>
      </c>
      <c r="J932">
        <v>0.10000000100000001</v>
      </c>
      <c r="K932">
        <v>6.670000076</v>
      </c>
      <c r="L932">
        <v>0.01</v>
      </c>
      <c r="M932">
        <v>19</v>
      </c>
      <c r="N932">
        <v>3</v>
      </c>
      <c r="O932">
        <v>229</v>
      </c>
      <c r="P932">
        <v>1189</v>
      </c>
      <c r="Q932">
        <v>2817</v>
      </c>
    </row>
    <row r="933" spans="1:17" x14ac:dyDescent="0.3">
      <c r="A933">
        <v>8877689391</v>
      </c>
      <c r="B933" s="1">
        <v>42465</v>
      </c>
      <c r="C933" s="1">
        <v>42465</v>
      </c>
      <c r="D933" t="s">
        <v>57</v>
      </c>
      <c r="E933">
        <v>18193</v>
      </c>
      <c r="F933">
        <v>16.299999239999998</v>
      </c>
      <c r="G933">
        <v>16.299999239999998</v>
      </c>
      <c r="H933">
        <v>0</v>
      </c>
      <c r="I933">
        <v>10.420000079999999</v>
      </c>
      <c r="J933">
        <v>0.310000002</v>
      </c>
      <c r="K933">
        <v>5.5300002099999999</v>
      </c>
      <c r="L933">
        <v>0</v>
      </c>
      <c r="M933">
        <v>66</v>
      </c>
      <c r="N933">
        <v>8</v>
      </c>
      <c r="O933">
        <v>212</v>
      </c>
      <c r="P933">
        <v>1154</v>
      </c>
      <c r="Q933">
        <v>3477</v>
      </c>
    </row>
    <row r="934" spans="1:17" x14ac:dyDescent="0.3">
      <c r="A934">
        <v>8877689391</v>
      </c>
      <c r="B934" s="1">
        <v>42495</v>
      </c>
      <c r="C934" s="1">
        <v>42495</v>
      </c>
      <c r="D934" t="s">
        <v>60</v>
      </c>
      <c r="E934">
        <v>14055</v>
      </c>
      <c r="F934">
        <v>10.670000079999999</v>
      </c>
      <c r="G934">
        <v>10.670000079999999</v>
      </c>
      <c r="H934">
        <v>0</v>
      </c>
      <c r="I934">
        <v>5.4600000380000004</v>
      </c>
      <c r="J934">
        <v>0.81999999300000004</v>
      </c>
      <c r="K934">
        <v>4.3699998860000004</v>
      </c>
      <c r="L934">
        <v>0</v>
      </c>
      <c r="M934">
        <v>67</v>
      </c>
      <c r="N934">
        <v>15</v>
      </c>
      <c r="O934">
        <v>188</v>
      </c>
      <c r="P934">
        <v>1170</v>
      </c>
      <c r="Q934">
        <v>3052</v>
      </c>
    </row>
    <row r="935" spans="1:17" x14ac:dyDescent="0.3">
      <c r="A935">
        <v>8877689391</v>
      </c>
      <c r="B935" s="1">
        <v>42526</v>
      </c>
      <c r="C935" s="1">
        <v>42526</v>
      </c>
      <c r="D935" t="s">
        <v>16</v>
      </c>
      <c r="E935">
        <v>21727</v>
      </c>
      <c r="F935">
        <v>19.340000150000002</v>
      </c>
      <c r="G935">
        <v>19.340000150000002</v>
      </c>
      <c r="H935">
        <v>0</v>
      </c>
      <c r="I935">
        <v>12.789999959999999</v>
      </c>
      <c r="J935">
        <v>0.28999999199999998</v>
      </c>
      <c r="K935">
        <v>6.1599998469999999</v>
      </c>
      <c r="L935">
        <v>0</v>
      </c>
      <c r="M935">
        <v>96</v>
      </c>
      <c r="N935">
        <v>17</v>
      </c>
      <c r="O935">
        <v>232</v>
      </c>
      <c r="P935">
        <v>1095</v>
      </c>
      <c r="Q935">
        <v>4015</v>
      </c>
    </row>
    <row r="936" spans="1:17" x14ac:dyDescent="0.3">
      <c r="A936">
        <v>8877689391</v>
      </c>
      <c r="B936" s="1">
        <v>42556</v>
      </c>
      <c r="C936" s="1">
        <v>42556</v>
      </c>
      <c r="D936" t="s">
        <v>57</v>
      </c>
      <c r="E936">
        <v>12332</v>
      </c>
      <c r="F936">
        <v>8.1300001139999996</v>
      </c>
      <c r="G936">
        <v>8.1300001139999996</v>
      </c>
      <c r="H936">
        <v>0</v>
      </c>
      <c r="I936">
        <v>7.9999998000000003E-2</v>
      </c>
      <c r="J936">
        <v>0.959999979</v>
      </c>
      <c r="K936">
        <v>6.9899997709999999</v>
      </c>
      <c r="L936">
        <v>0</v>
      </c>
      <c r="M936">
        <v>105</v>
      </c>
      <c r="N936">
        <v>28</v>
      </c>
      <c r="O936">
        <v>271</v>
      </c>
      <c r="P936">
        <v>1036</v>
      </c>
      <c r="Q936">
        <v>4142</v>
      </c>
    </row>
    <row r="937" spans="1:17" x14ac:dyDescent="0.3">
      <c r="A937">
        <v>8877689391</v>
      </c>
      <c r="B937" s="1">
        <v>42587</v>
      </c>
      <c r="C937" s="1">
        <v>42587</v>
      </c>
      <c r="D937" t="s">
        <v>58</v>
      </c>
      <c r="E937">
        <v>10686</v>
      </c>
      <c r="F937">
        <v>8.1099996569999995</v>
      </c>
      <c r="G937">
        <v>8.1099996569999995</v>
      </c>
      <c r="H937">
        <v>0</v>
      </c>
      <c r="I937">
        <v>1.0800000430000001</v>
      </c>
      <c r="J937">
        <v>0.20000000300000001</v>
      </c>
      <c r="K937">
        <v>6.8000001909999996</v>
      </c>
      <c r="L937">
        <v>0</v>
      </c>
      <c r="M937">
        <v>17</v>
      </c>
      <c r="N937">
        <v>4</v>
      </c>
      <c r="O937">
        <v>245</v>
      </c>
      <c r="P937">
        <v>1174</v>
      </c>
      <c r="Q937">
        <v>2847</v>
      </c>
    </row>
    <row r="938" spans="1:17" x14ac:dyDescent="0.3">
      <c r="A938">
        <v>8877689391</v>
      </c>
      <c r="B938" s="1">
        <v>42618</v>
      </c>
      <c r="C938" s="1">
        <v>42618</v>
      </c>
      <c r="D938" t="s">
        <v>61</v>
      </c>
      <c r="E938">
        <v>20226</v>
      </c>
      <c r="F938">
        <v>18.25</v>
      </c>
      <c r="G938">
        <v>18.25</v>
      </c>
      <c r="H938">
        <v>0</v>
      </c>
      <c r="I938">
        <v>11.100000380000001</v>
      </c>
      <c r="J938">
        <v>0.80000001200000004</v>
      </c>
      <c r="K938">
        <v>6.2399997709999999</v>
      </c>
      <c r="L938">
        <v>5.0000001000000002E-2</v>
      </c>
      <c r="M938">
        <v>73</v>
      </c>
      <c r="N938">
        <v>19</v>
      </c>
      <c r="O938">
        <v>217</v>
      </c>
      <c r="P938">
        <v>1131</v>
      </c>
      <c r="Q938">
        <v>3710</v>
      </c>
    </row>
    <row r="939" spans="1:17" x14ac:dyDescent="0.3">
      <c r="A939">
        <v>8877689391</v>
      </c>
      <c r="B939" s="1">
        <v>42648</v>
      </c>
      <c r="C939" s="1">
        <v>42648</v>
      </c>
      <c r="D939" t="s">
        <v>62</v>
      </c>
      <c r="E939">
        <v>10733</v>
      </c>
      <c r="F939">
        <v>8.1499996190000008</v>
      </c>
      <c r="G939">
        <v>8.1499996190000008</v>
      </c>
      <c r="H939">
        <v>0</v>
      </c>
      <c r="I939">
        <v>1.3500000240000001</v>
      </c>
      <c r="J939">
        <v>0.46000000800000002</v>
      </c>
      <c r="K939">
        <v>6.2800002099999999</v>
      </c>
      <c r="L939">
        <v>0</v>
      </c>
      <c r="M939">
        <v>18</v>
      </c>
      <c r="N939">
        <v>11</v>
      </c>
      <c r="O939">
        <v>224</v>
      </c>
      <c r="P939">
        <v>1187</v>
      </c>
      <c r="Q939">
        <v>2832</v>
      </c>
    </row>
    <row r="940" spans="1:17" x14ac:dyDescent="0.3">
      <c r="A940">
        <v>8877689391</v>
      </c>
      <c r="B940" s="1">
        <v>42679</v>
      </c>
      <c r="C940" s="1">
        <v>42679</v>
      </c>
      <c r="D940" t="s">
        <v>59</v>
      </c>
      <c r="E940">
        <v>21420</v>
      </c>
      <c r="F940">
        <v>19.559999470000001</v>
      </c>
      <c r="G940">
        <v>19.559999470000001</v>
      </c>
      <c r="H940">
        <v>0</v>
      </c>
      <c r="I940">
        <v>13.22000027</v>
      </c>
      <c r="J940">
        <v>0.40999999599999998</v>
      </c>
      <c r="K940">
        <v>5.8899998660000001</v>
      </c>
      <c r="L940">
        <v>0</v>
      </c>
      <c r="M940">
        <v>88</v>
      </c>
      <c r="N940">
        <v>12</v>
      </c>
      <c r="O940">
        <v>213</v>
      </c>
      <c r="P940">
        <v>1127</v>
      </c>
      <c r="Q940">
        <v>3832</v>
      </c>
    </row>
    <row r="941" spans="1:17" x14ac:dyDescent="0.3">
      <c r="A941">
        <v>8877689391</v>
      </c>
      <c r="B941" s="1">
        <v>42709</v>
      </c>
      <c r="C941" s="1">
        <v>42709</v>
      </c>
      <c r="D941" t="s">
        <v>61</v>
      </c>
      <c r="E941">
        <v>8064</v>
      </c>
      <c r="F941">
        <v>6.1199998860000004</v>
      </c>
      <c r="G941">
        <v>6.1199998860000004</v>
      </c>
      <c r="H941">
        <v>0</v>
      </c>
      <c r="I941">
        <v>1.8200000519999999</v>
      </c>
      <c r="J941">
        <v>3.9999999000000001E-2</v>
      </c>
      <c r="K941">
        <v>4.25</v>
      </c>
      <c r="L941">
        <v>0</v>
      </c>
      <c r="M941">
        <v>23</v>
      </c>
      <c r="N941">
        <v>1</v>
      </c>
      <c r="O941">
        <v>137</v>
      </c>
      <c r="P941">
        <v>770</v>
      </c>
      <c r="Q941">
        <v>1849</v>
      </c>
    </row>
  </sheetData>
  <autoFilter ref="A1:Q94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3"/>
  <sheetViews>
    <sheetView topLeftCell="A2" zoomScale="83" zoomScaleNormal="83" workbookViewId="0">
      <selection activeCell="D5" sqref="D5"/>
    </sheetView>
  </sheetViews>
  <sheetFormatPr defaultRowHeight="14.4" x14ac:dyDescent="0.3"/>
  <cols>
    <col min="1" max="1" width="15.109375" customWidth="1"/>
    <col min="2" max="2" width="11.6640625" customWidth="1"/>
    <col min="3" max="3" width="17" customWidth="1"/>
    <col min="4" max="4" width="17.88671875" style="2" customWidth="1"/>
    <col min="5" max="5" width="15.21875" style="2" customWidth="1"/>
    <col min="6" max="6" width="16.44140625" style="2" customWidth="1"/>
    <col min="7" max="7" width="12.44140625" style="2" customWidth="1"/>
    <col min="8" max="8" width="10.44140625" style="2" customWidth="1"/>
    <col min="11" max="11" width="10.44140625" customWidth="1"/>
    <col min="12" max="13" width="12.5546875" customWidth="1"/>
    <col min="17" max="20" width="0" hidden="1" customWidth="1"/>
    <col min="21" max="25" width="8.88671875" hidden="1" customWidth="1"/>
  </cols>
  <sheetData>
    <row r="1" spans="1:25" x14ac:dyDescent="0.3">
      <c r="B1" s="30"/>
      <c r="C1" s="30"/>
      <c r="D1" s="3"/>
      <c r="E1" s="3"/>
      <c r="F1" s="3"/>
      <c r="G1" s="3"/>
      <c r="H1" s="3"/>
    </row>
    <row r="2" spans="1:25" x14ac:dyDescent="0.3">
      <c r="B2" s="31" t="s">
        <v>65</v>
      </c>
      <c r="C2" s="30"/>
      <c r="D2" s="30"/>
      <c r="E2" s="30"/>
      <c r="F2" s="30"/>
      <c r="G2" s="30"/>
      <c r="H2" s="30"/>
    </row>
    <row r="3" spans="1:25" s="3" customFormat="1" ht="43.2" x14ac:dyDescent="0.3">
      <c r="A3" s="23" t="s">
        <v>2</v>
      </c>
      <c r="B3" s="3" t="s">
        <v>69</v>
      </c>
      <c r="C3" s="3" t="s">
        <v>68</v>
      </c>
      <c r="D3" s="3" t="s">
        <v>101</v>
      </c>
      <c r="E3" s="3" t="s">
        <v>102</v>
      </c>
      <c r="F3" s="3" t="s">
        <v>103</v>
      </c>
      <c r="G3" s="3" t="s">
        <v>104</v>
      </c>
      <c r="H3" s="3" t="s">
        <v>105</v>
      </c>
      <c r="J3" s="24" t="s">
        <v>14</v>
      </c>
      <c r="K3" s="24" t="s">
        <v>13</v>
      </c>
      <c r="L3" s="24" t="s">
        <v>12</v>
      </c>
      <c r="M3" s="24" t="s">
        <v>11</v>
      </c>
    </row>
    <row r="4" spans="1:25" x14ac:dyDescent="0.3">
      <c r="A4" t="s">
        <v>61</v>
      </c>
      <c r="B4" s="28">
        <v>7164.2767857142853</v>
      </c>
      <c r="C4" s="28">
        <v>2114.6607142857142</v>
      </c>
      <c r="D4" s="29">
        <v>1166.8928571428571</v>
      </c>
      <c r="E4" s="29">
        <v>957.58928571428567</v>
      </c>
      <c r="F4" s="29">
        <v>175.92857142857142</v>
      </c>
      <c r="G4" s="29">
        <v>11.991071428571429</v>
      </c>
      <c r="H4" s="29">
        <v>21.383928571428573</v>
      </c>
      <c r="J4" s="10">
        <v>0.81</v>
      </c>
      <c r="K4" s="10">
        <v>0.16</v>
      </c>
      <c r="L4" s="10">
        <v>0.01</v>
      </c>
      <c r="M4" s="10">
        <v>0.02</v>
      </c>
    </row>
    <row r="5" spans="1:25" x14ac:dyDescent="0.3">
      <c r="A5" t="s">
        <v>57</v>
      </c>
      <c r="B5" s="28">
        <v>7359.5394736842109</v>
      </c>
      <c r="C5" s="28">
        <v>2291.8421052631579</v>
      </c>
      <c r="D5" s="29">
        <v>1215.2697368421052</v>
      </c>
      <c r="E5" s="29">
        <v>995.29605263157896</v>
      </c>
      <c r="F5" s="29">
        <v>185.17763157894737</v>
      </c>
      <c r="G5" s="29">
        <v>14.513157894736842</v>
      </c>
      <c r="H5" s="29">
        <v>20.282894736842106</v>
      </c>
      <c r="Q5" t="s">
        <v>78</v>
      </c>
      <c r="R5">
        <v>110</v>
      </c>
    </row>
    <row r="6" spans="1:25" x14ac:dyDescent="0.3">
      <c r="A6" t="s">
        <v>62</v>
      </c>
      <c r="B6" s="28">
        <v>7837.6097560975613</v>
      </c>
      <c r="C6" s="28">
        <v>2313.6829268292681</v>
      </c>
      <c r="D6" s="29">
        <v>1220.0081300813008</v>
      </c>
      <c r="E6" s="29">
        <v>991.48780487804879</v>
      </c>
      <c r="F6" s="29">
        <v>191.04065040650406</v>
      </c>
      <c r="G6" s="29">
        <v>14.463414634146341</v>
      </c>
      <c r="H6" s="29">
        <v>23.016260162601625</v>
      </c>
      <c r="Q6" t="s">
        <v>78</v>
      </c>
      <c r="R6">
        <v>110</v>
      </c>
      <c r="S6">
        <f>R6/3</f>
        <v>36.666666666666664</v>
      </c>
      <c r="T6">
        <f>S6+S6</f>
        <v>73.333333333333329</v>
      </c>
    </row>
    <row r="7" spans="1:25" x14ac:dyDescent="0.3">
      <c r="A7" t="s">
        <v>60</v>
      </c>
      <c r="B7" s="28">
        <v>8059.7539682539682</v>
      </c>
      <c r="C7" s="28">
        <v>2376.2857142857142</v>
      </c>
      <c r="D7" s="29">
        <v>1249.0555555555557</v>
      </c>
      <c r="E7" s="29">
        <v>1013.6587301587301</v>
      </c>
      <c r="F7" s="29">
        <v>199.85714285714286</v>
      </c>
      <c r="G7" s="29">
        <v>13.595238095238095</v>
      </c>
      <c r="H7" s="29">
        <v>21.944444444444443</v>
      </c>
      <c r="Q7" t="s">
        <v>79</v>
      </c>
      <c r="R7">
        <f>10+10</f>
        <v>20</v>
      </c>
      <c r="T7">
        <f>R7</f>
        <v>20</v>
      </c>
    </row>
    <row r="8" spans="1:25" x14ac:dyDescent="0.3">
      <c r="A8" t="s">
        <v>58</v>
      </c>
      <c r="B8" s="28">
        <v>7293.8431372549021</v>
      </c>
      <c r="C8" s="28">
        <v>2307.9019607843138</v>
      </c>
      <c r="D8" s="29">
        <v>1223.9934640522877</v>
      </c>
      <c r="E8" s="29">
        <v>993.98039215686276</v>
      </c>
      <c r="F8" s="29">
        <v>197.91503267973857</v>
      </c>
      <c r="G8" s="29">
        <v>13.392156862745098</v>
      </c>
      <c r="H8" s="29">
        <v>18.705882352941178</v>
      </c>
      <c r="Q8" t="s">
        <v>80</v>
      </c>
      <c r="R8">
        <v>5</v>
      </c>
    </row>
    <row r="9" spans="1:25" x14ac:dyDescent="0.3">
      <c r="A9" t="s">
        <v>59</v>
      </c>
      <c r="B9" s="28">
        <v>8326.04054054054</v>
      </c>
      <c r="C9" s="28">
        <v>2368.9189189189187</v>
      </c>
      <c r="D9" s="29">
        <v>1209.3175675675675</v>
      </c>
      <c r="E9" s="29">
        <v>963.60810810810813</v>
      </c>
      <c r="F9" s="29">
        <v>207.81081081081081</v>
      </c>
      <c r="G9" s="29">
        <v>15.243243243243244</v>
      </c>
      <c r="H9" s="29">
        <v>22.655405405405407</v>
      </c>
      <c r="Q9" t="s">
        <v>81</v>
      </c>
      <c r="R9">
        <v>2</v>
      </c>
    </row>
    <row r="10" spans="1:25" x14ac:dyDescent="0.3">
      <c r="A10" t="s">
        <v>16</v>
      </c>
      <c r="B10" s="28">
        <v>7387.4603174603171</v>
      </c>
      <c r="C10" s="28">
        <v>2321.3253968253966</v>
      </c>
      <c r="D10" s="29">
        <v>1242.2460317460318</v>
      </c>
      <c r="E10" s="29">
        <v>1022.5079365079365</v>
      </c>
      <c r="F10" s="29">
        <v>187.9047619047619</v>
      </c>
      <c r="G10" s="29">
        <v>11.15079365079365</v>
      </c>
      <c r="H10" s="29">
        <v>20.682539682539684</v>
      </c>
      <c r="V10" t="s">
        <v>82</v>
      </c>
      <c r="W10">
        <v>24</v>
      </c>
      <c r="Y10">
        <v>12</v>
      </c>
    </row>
    <row r="11" spans="1:25" x14ac:dyDescent="0.3">
      <c r="A11" t="s">
        <v>64</v>
      </c>
      <c r="B11" s="28">
        <v>7637.9106382978725</v>
      </c>
      <c r="C11" s="28">
        <v>2303.6095744680852</v>
      </c>
      <c r="D11" s="29">
        <v>1218.7531914893616</v>
      </c>
      <c r="E11" s="29">
        <v>991.21063829787238</v>
      </c>
      <c r="F11" s="29">
        <v>192.8127659574468</v>
      </c>
      <c r="G11" s="29">
        <v>13.564893617021276</v>
      </c>
      <c r="H11" s="29">
        <v>21.164893617021278</v>
      </c>
      <c r="V11" t="s">
        <v>83</v>
      </c>
      <c r="W11">
        <v>5</v>
      </c>
    </row>
    <row r="13" spans="1:25" x14ac:dyDescent="0.3">
      <c r="E13" s="7" t="e">
        <f>(GETPIVOTDATA("Sum of SedentaryMinutes",$A$2)/GETPIVOTDATA("Sum of Total Mintues",$A$2))*100</f>
        <v>#REF!</v>
      </c>
      <c r="F13" s="7" t="e">
        <f>(GETPIVOTDATA("Sum of LightlyActiveMinutes",$A$2)/GETPIVOTDATA("Sum of Total Mintues",$A$2))*100</f>
        <v>#REF!</v>
      </c>
      <c r="G13" s="7" t="e">
        <f>(GETPIVOTDATA("Sum of FairlyActiveMinutes",$A$2)/GETPIVOTDATA("Sum of Total Mintues",$A$2))*100</f>
        <v>#REF!</v>
      </c>
      <c r="H13" s="7" t="e">
        <f>(GETPIVOTDATA("Sum of VeryActiveMinutes",$A$2)/GETPIVOTDATA("Sum of Total Mintues",$A$2))*100</f>
        <v>#REF!</v>
      </c>
      <c r="W13">
        <f>SUM(W5:W12)</f>
        <v>29</v>
      </c>
      <c r="Y13">
        <f>SUM(Y6:Y12)+6</f>
        <v>18</v>
      </c>
    </row>
    <row r="14" spans="1:25" ht="30.6" customHeight="1" x14ac:dyDescent="0.3">
      <c r="C14">
        <f>GETPIVOTDATA("Average of SedentaryMinutes",$A$2)/GETPIVOTDATA("Average of Total Mintues",$A$2)</f>
        <v>0.81329890680046235</v>
      </c>
      <c r="D14" s="9" t="s">
        <v>66</v>
      </c>
      <c r="E14" s="10">
        <v>0.81</v>
      </c>
      <c r="F14" s="10">
        <v>0.16</v>
      </c>
      <c r="G14" s="10">
        <v>0.01</v>
      </c>
      <c r="H14" s="10">
        <v>0.02</v>
      </c>
    </row>
    <row r="15" spans="1:25" x14ac:dyDescent="0.3">
      <c r="V15" t="s">
        <v>84</v>
      </c>
      <c r="W15">
        <v>280</v>
      </c>
      <c r="X15">
        <f>W15-W16</f>
        <v>164</v>
      </c>
    </row>
    <row r="16" spans="1:25" x14ac:dyDescent="0.3">
      <c r="D16" s="2" t="s">
        <v>67</v>
      </c>
      <c r="E16" s="2" t="s">
        <v>72</v>
      </c>
      <c r="F16" s="2" t="s">
        <v>73</v>
      </c>
      <c r="G16" s="2" t="s">
        <v>74</v>
      </c>
      <c r="H16" s="2" t="s">
        <v>75</v>
      </c>
      <c r="W16">
        <f>110+6</f>
        <v>116</v>
      </c>
      <c r="X16">
        <f>X15-115</f>
        <v>49</v>
      </c>
    </row>
    <row r="17" spans="1:23" x14ac:dyDescent="0.3">
      <c r="W17">
        <f>W15-W16</f>
        <v>164</v>
      </c>
    </row>
    <row r="18" spans="1:23" x14ac:dyDescent="0.3">
      <c r="E18" s="2">
        <f>991/60</f>
        <v>16.516666666666666</v>
      </c>
      <c r="F18" s="2">
        <f>192/60</f>
        <v>3.2</v>
      </c>
      <c r="W18">
        <f>W17-105</f>
        <v>59</v>
      </c>
    </row>
    <row r="19" spans="1:23" x14ac:dyDescent="0.3">
      <c r="V19" t="s">
        <v>85</v>
      </c>
      <c r="W19">
        <f>S6+6</f>
        <v>42.666666666666664</v>
      </c>
    </row>
    <row r="20" spans="1:23" x14ac:dyDescent="0.3">
      <c r="W20">
        <f>W19+6</f>
        <v>48.666666666666664</v>
      </c>
    </row>
    <row r="21" spans="1:23" x14ac:dyDescent="0.3">
      <c r="A21" s="4" t="s">
        <v>77</v>
      </c>
      <c r="D21"/>
      <c r="E21"/>
      <c r="F21"/>
      <c r="G21"/>
      <c r="H21"/>
    </row>
    <row r="22" spans="1:23" ht="14.4" customHeight="1" x14ac:dyDescent="0.3">
      <c r="A22" s="6" t="s">
        <v>2</v>
      </c>
      <c r="B22" t="s">
        <v>76</v>
      </c>
      <c r="D22"/>
      <c r="E22"/>
      <c r="F22"/>
      <c r="G22"/>
      <c r="H22"/>
    </row>
    <row r="23" spans="1:23" x14ac:dyDescent="0.3">
      <c r="A23" t="s">
        <v>61</v>
      </c>
      <c r="B23">
        <v>112</v>
      </c>
      <c r="D23"/>
      <c r="E23"/>
      <c r="F23"/>
      <c r="G23"/>
      <c r="H23"/>
    </row>
    <row r="24" spans="1:23" x14ac:dyDescent="0.3">
      <c r="A24" t="s">
        <v>57</v>
      </c>
      <c r="B24">
        <v>152</v>
      </c>
      <c r="D24"/>
      <c r="E24"/>
      <c r="F24"/>
      <c r="G24"/>
      <c r="H24"/>
    </row>
    <row r="25" spans="1:23" x14ac:dyDescent="0.3">
      <c r="A25" t="s">
        <v>62</v>
      </c>
      <c r="B25">
        <v>123</v>
      </c>
      <c r="D25"/>
      <c r="E25"/>
      <c r="F25"/>
      <c r="G25"/>
      <c r="H25"/>
    </row>
    <row r="26" spans="1:23" x14ac:dyDescent="0.3">
      <c r="A26" t="s">
        <v>60</v>
      </c>
      <c r="B26">
        <v>126</v>
      </c>
      <c r="D26"/>
      <c r="E26"/>
      <c r="F26"/>
      <c r="G26"/>
      <c r="H26"/>
    </row>
    <row r="27" spans="1:23" x14ac:dyDescent="0.3">
      <c r="A27" t="s">
        <v>58</v>
      </c>
      <c r="B27">
        <v>153</v>
      </c>
      <c r="D27"/>
      <c r="E27"/>
      <c r="F27"/>
      <c r="G27"/>
      <c r="H27"/>
    </row>
    <row r="28" spans="1:23" x14ac:dyDescent="0.3">
      <c r="A28" t="s">
        <v>59</v>
      </c>
      <c r="B28">
        <v>148</v>
      </c>
      <c r="D28"/>
      <c r="E28"/>
      <c r="F28"/>
      <c r="G28"/>
      <c r="H28"/>
    </row>
    <row r="29" spans="1:23" x14ac:dyDescent="0.3">
      <c r="A29" t="s">
        <v>16</v>
      </c>
      <c r="B29">
        <v>126</v>
      </c>
      <c r="D29"/>
      <c r="E29"/>
      <c r="F29"/>
      <c r="G29"/>
      <c r="H29"/>
    </row>
    <row r="30" spans="1:23" x14ac:dyDescent="0.3">
      <c r="A30" t="s">
        <v>64</v>
      </c>
      <c r="B30">
        <v>940</v>
      </c>
      <c r="D30"/>
      <c r="E30"/>
      <c r="F30"/>
      <c r="G30"/>
      <c r="H30"/>
    </row>
    <row r="34" spans="1:8" x14ac:dyDescent="0.3">
      <c r="B34" s="31" t="s">
        <v>65</v>
      </c>
      <c r="C34" s="30"/>
      <c r="D34" s="30"/>
      <c r="E34" s="30"/>
      <c r="F34"/>
      <c r="G34"/>
      <c r="H34"/>
    </row>
    <row r="35" spans="1:8" ht="43.2" x14ac:dyDescent="0.3">
      <c r="A35" s="23" t="s">
        <v>2</v>
      </c>
      <c r="B35" s="3" t="s">
        <v>106</v>
      </c>
      <c r="C35" s="3" t="s">
        <v>107</v>
      </c>
      <c r="D35" s="3" t="s">
        <v>108</v>
      </c>
      <c r="E35" s="3" t="s">
        <v>109</v>
      </c>
      <c r="F35"/>
      <c r="G35"/>
      <c r="H35"/>
    </row>
    <row r="36" spans="1:8" x14ac:dyDescent="0.3">
      <c r="A36" t="s">
        <v>61</v>
      </c>
      <c r="B36" s="29">
        <v>957.58928571428567</v>
      </c>
      <c r="C36" s="29">
        <v>175.92857142857142</v>
      </c>
      <c r="D36" s="29">
        <v>11.991071428571429</v>
      </c>
      <c r="E36" s="29">
        <v>21.383928571428573</v>
      </c>
      <c r="F36"/>
      <c r="G36"/>
      <c r="H36"/>
    </row>
    <row r="37" spans="1:8" x14ac:dyDescent="0.3">
      <c r="A37" t="s">
        <v>57</v>
      </c>
      <c r="B37" s="29">
        <v>995.29605263157896</v>
      </c>
      <c r="C37" s="29">
        <v>185.17763157894737</v>
      </c>
      <c r="D37" s="29">
        <v>14.513157894736842</v>
      </c>
      <c r="E37" s="29">
        <v>20.282894736842106</v>
      </c>
      <c r="F37"/>
      <c r="G37"/>
      <c r="H37"/>
    </row>
    <row r="38" spans="1:8" x14ac:dyDescent="0.3">
      <c r="A38" t="s">
        <v>62</v>
      </c>
      <c r="B38" s="29">
        <v>991.48780487804879</v>
      </c>
      <c r="C38" s="29">
        <v>191.04065040650406</v>
      </c>
      <c r="D38" s="29">
        <v>14.463414634146341</v>
      </c>
      <c r="E38" s="29">
        <v>23.016260162601625</v>
      </c>
      <c r="F38"/>
      <c r="G38"/>
      <c r="H38"/>
    </row>
    <row r="39" spans="1:8" x14ac:dyDescent="0.3">
      <c r="A39" t="s">
        <v>60</v>
      </c>
      <c r="B39" s="29">
        <v>1013.6587301587301</v>
      </c>
      <c r="C39" s="29">
        <v>199.85714285714286</v>
      </c>
      <c r="D39" s="29">
        <v>13.595238095238095</v>
      </c>
      <c r="E39" s="29">
        <v>21.944444444444443</v>
      </c>
      <c r="F39"/>
      <c r="G39"/>
      <c r="H39"/>
    </row>
    <row r="40" spans="1:8" x14ac:dyDescent="0.3">
      <c r="A40" t="s">
        <v>58</v>
      </c>
      <c r="B40" s="29">
        <v>993.98039215686276</v>
      </c>
      <c r="C40" s="29">
        <v>197.91503267973857</v>
      </c>
      <c r="D40" s="29">
        <v>13.392156862745098</v>
      </c>
      <c r="E40" s="29">
        <v>18.705882352941178</v>
      </c>
      <c r="F40"/>
      <c r="G40"/>
      <c r="H40"/>
    </row>
    <row r="41" spans="1:8" x14ac:dyDescent="0.3">
      <c r="A41" t="s">
        <v>59</v>
      </c>
      <c r="B41" s="29">
        <v>963.60810810810813</v>
      </c>
      <c r="C41" s="29">
        <v>207.81081081081081</v>
      </c>
      <c r="D41" s="29">
        <v>15.243243243243244</v>
      </c>
      <c r="E41" s="29">
        <v>22.655405405405407</v>
      </c>
      <c r="F41"/>
      <c r="G41"/>
      <c r="H41"/>
    </row>
    <row r="42" spans="1:8" x14ac:dyDescent="0.3">
      <c r="A42" t="s">
        <v>16</v>
      </c>
      <c r="B42" s="29">
        <v>1022.5079365079365</v>
      </c>
      <c r="C42" s="29">
        <v>187.9047619047619</v>
      </c>
      <c r="D42" s="29">
        <v>11.15079365079365</v>
      </c>
      <c r="E42" s="29">
        <v>20.682539682539684</v>
      </c>
      <c r="F42"/>
      <c r="G42"/>
      <c r="H42"/>
    </row>
    <row r="43" spans="1:8" x14ac:dyDescent="0.3">
      <c r="A43" t="s">
        <v>64</v>
      </c>
      <c r="B43" s="29">
        <v>991.21063829787238</v>
      </c>
      <c r="C43" s="29">
        <v>192.8127659574468</v>
      </c>
      <c r="D43" s="29">
        <v>13.564893617021276</v>
      </c>
      <c r="E43" s="29">
        <v>21.164893617021278</v>
      </c>
      <c r="F43"/>
      <c r="G43"/>
      <c r="H43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O26"/>
  <sheetViews>
    <sheetView workbookViewId="0">
      <selection activeCell="B10" sqref="B10"/>
    </sheetView>
  </sheetViews>
  <sheetFormatPr defaultRowHeight="14.4" x14ac:dyDescent="0.3"/>
  <cols>
    <col min="1" max="1" width="14.6640625" customWidth="1"/>
    <col min="2" max="2" width="19.5546875" customWidth="1"/>
    <col min="3" max="3" width="17.33203125" customWidth="1"/>
    <col min="4" max="4" width="8.44140625" customWidth="1"/>
  </cols>
  <sheetData>
    <row r="3" spans="1:4" x14ac:dyDescent="0.3">
      <c r="B3" s="4" t="s">
        <v>65</v>
      </c>
    </row>
    <row r="4" spans="1:4" s="2" customFormat="1" x14ac:dyDescent="0.3">
      <c r="A4" s="6" t="s">
        <v>2</v>
      </c>
      <c r="B4" s="2" t="s">
        <v>69</v>
      </c>
      <c r="C4" s="2" t="s">
        <v>68</v>
      </c>
      <c r="D4"/>
    </row>
    <row r="5" spans="1:4" x14ac:dyDescent="0.3">
      <c r="A5" t="s">
        <v>61</v>
      </c>
      <c r="B5" s="22">
        <v>7164.2767857142853</v>
      </c>
      <c r="C5" s="22">
        <v>2114.6607142857142</v>
      </c>
    </row>
    <row r="6" spans="1:4" x14ac:dyDescent="0.3">
      <c r="A6" t="s">
        <v>57</v>
      </c>
      <c r="B6" s="22">
        <v>7359.5394736842109</v>
      </c>
      <c r="C6" s="22">
        <v>2291.8421052631579</v>
      </c>
    </row>
    <row r="7" spans="1:4" x14ac:dyDescent="0.3">
      <c r="A7" t="s">
        <v>62</v>
      </c>
      <c r="B7" s="22">
        <v>7837.6097560975613</v>
      </c>
      <c r="C7" s="22">
        <v>2313.6829268292681</v>
      </c>
    </row>
    <row r="8" spans="1:4" x14ac:dyDescent="0.3">
      <c r="A8" t="s">
        <v>60</v>
      </c>
      <c r="B8" s="22">
        <v>8059.7539682539682</v>
      </c>
      <c r="C8" s="22">
        <v>2376.2857142857142</v>
      </c>
    </row>
    <row r="9" spans="1:4" x14ac:dyDescent="0.3">
      <c r="A9" t="s">
        <v>58</v>
      </c>
      <c r="B9" s="22">
        <v>7293.8431372549021</v>
      </c>
      <c r="C9" s="22">
        <v>2307.9019607843138</v>
      </c>
    </row>
    <row r="10" spans="1:4" x14ac:dyDescent="0.3">
      <c r="A10" t="s">
        <v>59</v>
      </c>
      <c r="B10" s="22">
        <v>8326.04054054054</v>
      </c>
      <c r="C10" s="22">
        <v>2368.9189189189187</v>
      </c>
    </row>
    <row r="11" spans="1:4" x14ac:dyDescent="0.3">
      <c r="A11" t="s">
        <v>16</v>
      </c>
      <c r="B11" s="22">
        <v>7387.4603174603171</v>
      </c>
      <c r="C11" s="22">
        <v>2321.3253968253966</v>
      </c>
    </row>
    <row r="12" spans="1:4" x14ac:dyDescent="0.3">
      <c r="A12" t="s">
        <v>64</v>
      </c>
      <c r="B12" s="22">
        <v>7637.9106382978725</v>
      </c>
      <c r="C12" s="22">
        <v>2303.6095744680852</v>
      </c>
    </row>
    <row r="19" spans="1:15" x14ac:dyDescent="0.3">
      <c r="B19" s="4" t="s">
        <v>65</v>
      </c>
    </row>
    <row r="20" spans="1:15" x14ac:dyDescent="0.3">
      <c r="A20" s="4" t="s">
        <v>86</v>
      </c>
      <c r="B20" s="2" t="s">
        <v>69</v>
      </c>
      <c r="C20" s="2" t="s">
        <v>68</v>
      </c>
      <c r="O20">
        <v>3</v>
      </c>
    </row>
    <row r="21" spans="1:15" x14ac:dyDescent="0.3">
      <c r="A21" t="s">
        <v>87</v>
      </c>
      <c r="B21" s="22">
        <v>1073.2857142857142</v>
      </c>
      <c r="C21" s="22">
        <v>365.42857142857144</v>
      </c>
    </row>
    <row r="22" spans="1:15" x14ac:dyDescent="0.3">
      <c r="A22" t="s">
        <v>88</v>
      </c>
      <c r="B22" s="22">
        <v>3200.125</v>
      </c>
      <c r="C22" s="22">
        <v>1470.75</v>
      </c>
    </row>
    <row r="23" spans="1:15" x14ac:dyDescent="0.3">
      <c r="A23" t="s">
        <v>89</v>
      </c>
      <c r="B23" s="22">
        <v>6462.5853658536589</v>
      </c>
      <c r="C23" s="22">
        <v>2159.7195121951218</v>
      </c>
    </row>
    <row r="24" spans="1:15" x14ac:dyDescent="0.3">
      <c r="A24" t="s">
        <v>90</v>
      </c>
      <c r="B24" s="22">
        <v>9122.0935483870962</v>
      </c>
      <c r="C24" s="22">
        <v>2432.0193548387097</v>
      </c>
    </row>
    <row r="25" spans="1:15" x14ac:dyDescent="0.3">
      <c r="A25" t="s">
        <v>91</v>
      </c>
      <c r="B25" s="22">
        <v>7108.3320825515948</v>
      </c>
      <c r="C25" s="22">
        <v>2289.0168855534707</v>
      </c>
    </row>
    <row r="26" spans="1:15" x14ac:dyDescent="0.3">
      <c r="A26" t="s">
        <v>64</v>
      </c>
      <c r="B26" s="22">
        <v>7637.9106382978725</v>
      </c>
      <c r="C26" s="22">
        <v>2303.6095744680852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941"/>
  <sheetViews>
    <sheetView tabSelected="1" workbookViewId="0">
      <pane ySplit="1" topLeftCell="A2" activePane="bottomLeft" state="frozen"/>
      <selection pane="bottomLeft" sqref="A1:V1048576"/>
    </sheetView>
  </sheetViews>
  <sheetFormatPr defaultRowHeight="14.4" x14ac:dyDescent="0.3"/>
  <cols>
    <col min="1" max="1" width="0" hidden="1" customWidth="1"/>
    <col min="2" max="2" width="11.109375" hidden="1" customWidth="1"/>
    <col min="3" max="3" width="9.77734375" hidden="1" customWidth="1"/>
    <col min="4" max="4" width="11.44140625" hidden="1" customWidth="1"/>
    <col min="5" max="5" width="5.6640625" hidden="1" customWidth="1"/>
    <col min="6" max="6" width="9" hidden="1" customWidth="1"/>
    <col min="7" max="7" width="3.88671875" hidden="1" customWidth="1"/>
    <col min="8" max="8" width="5.6640625" hidden="1" customWidth="1"/>
    <col min="9" max="10" width="8.77734375" hidden="1" customWidth="1"/>
    <col min="11" max="12" width="5.21875" hidden="1" customWidth="1"/>
    <col min="13" max="13" width="4.77734375" hidden="1" customWidth="1"/>
    <col min="14" max="14" width="5.5546875" hidden="1" customWidth="1"/>
    <col min="15" max="15" width="6.5546875" hidden="1" customWidth="1"/>
    <col min="16" max="16" width="8.77734375" hidden="1" customWidth="1"/>
    <col min="17" max="18" width="6.5546875" hidden="1" customWidth="1"/>
    <col min="19" max="19" width="7.88671875" hidden="1" customWidth="1"/>
    <col min="20" max="20" width="5.21875" hidden="1" customWidth="1"/>
    <col min="21" max="21" width="11.33203125" style="5" hidden="1" customWidth="1"/>
    <col min="22" max="22" width="8.88671875" hidden="1" customWidth="1"/>
    <col min="23" max="23" width="9.77734375" customWidth="1"/>
    <col min="24" max="24" width="9.21875" customWidth="1"/>
    <col min="25" max="25" width="8.77734375" customWidth="1"/>
  </cols>
  <sheetData>
    <row r="1" spans="1:33" s="3" customFormat="1" ht="33" customHeight="1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63</v>
      </c>
      <c r="R1" s="3" t="s">
        <v>86</v>
      </c>
      <c r="S1" s="3" t="s">
        <v>70</v>
      </c>
      <c r="T1" s="3" t="s">
        <v>71</v>
      </c>
      <c r="U1" s="8"/>
      <c r="W1" s="14" t="s">
        <v>3</v>
      </c>
      <c r="X1" s="14" t="s">
        <v>15</v>
      </c>
      <c r="AD1" s="15" t="s">
        <v>2</v>
      </c>
      <c r="AE1" s="15" t="s">
        <v>86</v>
      </c>
      <c r="AF1" s="15" t="s">
        <v>3</v>
      </c>
      <c r="AG1" s="15" t="s">
        <v>15</v>
      </c>
    </row>
    <row r="2" spans="1:33" x14ac:dyDescent="0.3">
      <c r="A2">
        <v>1503960366</v>
      </c>
      <c r="B2" s="1">
        <v>42473</v>
      </c>
      <c r="C2" t="str">
        <f>TEXT(B2,"dddd")</f>
        <v>Wednesday</v>
      </c>
      <c r="D2">
        <v>10735</v>
      </c>
      <c r="E2">
        <v>6.9699997900000001</v>
      </c>
      <c r="F2">
        <v>6.9699997900000001</v>
      </c>
      <c r="G2">
        <v>0</v>
      </c>
      <c r="H2">
        <v>1.5700000519999999</v>
      </c>
      <c r="I2">
        <v>0.689999998</v>
      </c>
      <c r="J2">
        <v>4.7100000380000004</v>
      </c>
      <c r="K2">
        <v>0</v>
      </c>
      <c r="L2">
        <v>21</v>
      </c>
      <c r="M2">
        <v>19</v>
      </c>
      <c r="N2">
        <v>217</v>
      </c>
      <c r="O2">
        <v>776</v>
      </c>
      <c r="P2">
        <v>1797</v>
      </c>
      <c r="Q2">
        <f>SUM(daily_activity[[#This Row],[VeryActiveMinutes]:[SedentaryMinutes]])</f>
        <v>1033</v>
      </c>
      <c r="R2">
        <f>daily_activity[[#This Row],[Total Mintues]]/60</f>
        <v>17.216666666666665</v>
      </c>
      <c r="S2">
        <f>IFERROR(daily_activity[[#This Row],[TotalDistance]]/daily_activity[[#This Row],[TotalSteps]],0)</f>
        <v>6.4927804285048909E-4</v>
      </c>
      <c r="T2">
        <f>IFERROR(daily_activity[[#This Row],[TrackerDistance]]/(daily_activity[[#This Row],[Total Mintues]]*daily_activity[[#This Row],[Step Length]]),0)</f>
        <v>10.392061955469504</v>
      </c>
      <c r="W2" s="13">
        <v>10735</v>
      </c>
      <c r="X2" s="13">
        <v>1797</v>
      </c>
      <c r="AD2" s="18" t="s">
        <v>62</v>
      </c>
      <c r="AE2" s="18">
        <v>17.216666666666665</v>
      </c>
      <c r="AF2" s="16">
        <v>10735</v>
      </c>
      <c r="AG2" s="16">
        <v>1797</v>
      </c>
    </row>
    <row r="3" spans="1:33" x14ac:dyDescent="0.3">
      <c r="A3">
        <v>1503960366</v>
      </c>
      <c r="B3" s="1">
        <v>42474</v>
      </c>
      <c r="C3" t="str">
        <f t="shared" ref="C3:C66" si="0">TEXT(B3,"dddd")</f>
        <v>Thursday</v>
      </c>
      <c r="D3">
        <v>10460</v>
      </c>
      <c r="E3">
        <v>6.7399997709999999</v>
      </c>
      <c r="F3">
        <v>6.7399997709999999</v>
      </c>
      <c r="G3">
        <v>0</v>
      </c>
      <c r="H3">
        <v>2.4400000569999998</v>
      </c>
      <c r="I3">
        <v>0.40000000600000002</v>
      </c>
      <c r="J3">
        <v>3.9100000860000002</v>
      </c>
      <c r="K3">
        <v>0</v>
      </c>
      <c r="L3">
        <v>30</v>
      </c>
      <c r="M3">
        <v>11</v>
      </c>
      <c r="N3">
        <v>181</v>
      </c>
      <c r="O3">
        <v>1218</v>
      </c>
      <c r="P3">
        <v>1776</v>
      </c>
      <c r="Q3">
        <f>SUM(daily_activity[[#This Row],[VeryActiveMinutes]:[SedentaryMinutes]])</f>
        <v>1440</v>
      </c>
      <c r="R3">
        <f>daily_activity[[#This Row],[Total Mintues]]/60</f>
        <v>24</v>
      </c>
      <c r="S3">
        <f>IFERROR(daily_activity[[#This Row],[TotalDistance]]/daily_activity[[#This Row],[TotalSteps]],0)</f>
        <v>6.4435944273422564E-4</v>
      </c>
      <c r="T3">
        <f>IFERROR(daily_activity[[#This Row],[TrackerDistance]]/(daily_activity[[#This Row],[Total Mintues]]*daily_activity[[#This Row],[Step Length]]),0)</f>
        <v>7.2638888888888884</v>
      </c>
      <c r="W3" s="13">
        <v>10460</v>
      </c>
      <c r="X3" s="13">
        <v>1776</v>
      </c>
      <c r="AD3" s="19" t="s">
        <v>60</v>
      </c>
      <c r="AE3" s="19">
        <v>24</v>
      </c>
      <c r="AF3" s="17">
        <v>10460</v>
      </c>
      <c r="AG3" s="17">
        <v>1776</v>
      </c>
    </row>
    <row r="4" spans="1:33" x14ac:dyDescent="0.3">
      <c r="A4">
        <v>1503960366</v>
      </c>
      <c r="B4" s="1">
        <v>42475</v>
      </c>
      <c r="C4" t="str">
        <f t="shared" si="0"/>
        <v>Friday</v>
      </c>
      <c r="D4">
        <v>9762</v>
      </c>
      <c r="E4">
        <v>6.2800002099999999</v>
      </c>
      <c r="F4">
        <v>6.2800002099999999</v>
      </c>
      <c r="G4">
        <v>0</v>
      </c>
      <c r="H4">
        <v>2.1400001049999999</v>
      </c>
      <c r="I4">
        <v>1.2599999900000001</v>
      </c>
      <c r="J4">
        <v>2.829999924</v>
      </c>
      <c r="K4">
        <v>0</v>
      </c>
      <c r="L4">
        <v>29</v>
      </c>
      <c r="M4">
        <v>34</v>
      </c>
      <c r="N4">
        <v>209</v>
      </c>
      <c r="O4">
        <v>726</v>
      </c>
      <c r="P4">
        <v>1745</v>
      </c>
      <c r="Q4">
        <f>SUM(daily_activity[[#This Row],[VeryActiveMinutes]:[SedentaryMinutes]])</f>
        <v>998</v>
      </c>
      <c r="R4">
        <f>daily_activity[[#This Row],[Total Mintues]]/60</f>
        <v>16.633333333333333</v>
      </c>
      <c r="S4">
        <f>IFERROR(daily_activity[[#This Row],[TotalDistance]]/daily_activity[[#This Row],[TotalSteps]],0)</f>
        <v>6.4331081847981975E-4</v>
      </c>
      <c r="T4">
        <f>IFERROR(daily_activity[[#This Row],[TrackerDistance]]/(daily_activity[[#This Row],[Total Mintues]]*daily_activity[[#This Row],[Step Length]]),0)</f>
        <v>9.7815631262525038</v>
      </c>
      <c r="W4" s="13">
        <v>9762</v>
      </c>
      <c r="X4" s="13">
        <v>1745</v>
      </c>
      <c r="AD4" s="18" t="s">
        <v>58</v>
      </c>
      <c r="AE4" s="18">
        <v>16.633333333333333</v>
      </c>
      <c r="AF4" s="16">
        <v>9762</v>
      </c>
      <c r="AG4" s="16">
        <v>1745</v>
      </c>
    </row>
    <row r="5" spans="1:33" x14ac:dyDescent="0.3">
      <c r="A5">
        <v>1503960366</v>
      </c>
      <c r="B5" s="1">
        <v>42476</v>
      </c>
      <c r="C5" t="str">
        <f t="shared" si="0"/>
        <v>Saturday</v>
      </c>
      <c r="D5">
        <v>12669</v>
      </c>
      <c r="E5">
        <v>8.1599998469999999</v>
      </c>
      <c r="F5">
        <v>8.1599998469999999</v>
      </c>
      <c r="G5">
        <v>0</v>
      </c>
      <c r="H5">
        <v>2.710000038</v>
      </c>
      <c r="I5">
        <v>0.40999999599999998</v>
      </c>
      <c r="J5">
        <v>5.0399999619999996</v>
      </c>
      <c r="K5">
        <v>0</v>
      </c>
      <c r="L5">
        <v>36</v>
      </c>
      <c r="M5">
        <v>10</v>
      </c>
      <c r="N5">
        <v>221</v>
      </c>
      <c r="O5">
        <v>773</v>
      </c>
      <c r="P5">
        <v>1863</v>
      </c>
      <c r="Q5">
        <f>SUM(daily_activity[[#This Row],[VeryActiveMinutes]:[SedentaryMinutes]])</f>
        <v>1040</v>
      </c>
      <c r="R5">
        <f>daily_activity[[#This Row],[Total Mintues]]/60</f>
        <v>17.333333333333332</v>
      </c>
      <c r="S5">
        <f>IFERROR(daily_activity[[#This Row],[TotalDistance]]/daily_activity[[#This Row],[TotalSteps]],0)</f>
        <v>6.4409186573525926E-4</v>
      </c>
      <c r="T5">
        <f>IFERROR(daily_activity[[#This Row],[TrackerDistance]]/(daily_activity[[#This Row],[Total Mintues]]*daily_activity[[#This Row],[Step Length]]),0)</f>
        <v>12.18173076923077</v>
      </c>
      <c r="U5" s="11" t="s">
        <v>28</v>
      </c>
      <c r="V5" s="12">
        <f>SUMPRODUCT(1/COUNTIF(A2:A941,A2:A941))</f>
        <v>32.999999999999943</v>
      </c>
      <c r="W5" s="13">
        <v>12669</v>
      </c>
      <c r="X5" s="13">
        <v>1863</v>
      </c>
      <c r="AD5" s="19" t="s">
        <v>59</v>
      </c>
      <c r="AE5" s="19">
        <v>17.333333333333332</v>
      </c>
      <c r="AF5" s="17">
        <v>12669</v>
      </c>
      <c r="AG5" s="17">
        <v>1863</v>
      </c>
    </row>
    <row r="6" spans="1:33" x14ac:dyDescent="0.3">
      <c r="A6">
        <v>1503960366</v>
      </c>
      <c r="B6" s="1">
        <v>42477</v>
      </c>
      <c r="C6" t="str">
        <f t="shared" si="0"/>
        <v>Sunday</v>
      </c>
      <c r="D6">
        <v>9705</v>
      </c>
      <c r="E6">
        <v>6.4800000190000002</v>
      </c>
      <c r="F6">
        <v>6.4800000190000002</v>
      </c>
      <c r="G6">
        <v>0</v>
      </c>
      <c r="H6">
        <v>3.1900000569999998</v>
      </c>
      <c r="I6">
        <v>0.77999997099999996</v>
      </c>
      <c r="J6">
        <v>2.5099999899999998</v>
      </c>
      <c r="K6">
        <v>0</v>
      </c>
      <c r="L6">
        <v>38</v>
      </c>
      <c r="M6">
        <v>20</v>
      </c>
      <c r="N6">
        <v>164</v>
      </c>
      <c r="O6">
        <v>539</v>
      </c>
      <c r="P6">
        <v>1728</v>
      </c>
      <c r="Q6">
        <f>SUM(daily_activity[[#This Row],[VeryActiveMinutes]:[SedentaryMinutes]])</f>
        <v>761</v>
      </c>
      <c r="R6">
        <f>daily_activity[[#This Row],[Total Mintues]]/60</f>
        <v>12.683333333333334</v>
      </c>
      <c r="S6">
        <f>IFERROR(daily_activity[[#This Row],[TotalDistance]]/daily_activity[[#This Row],[TotalSteps]],0)</f>
        <v>6.67697065327151E-4</v>
      </c>
      <c r="T6">
        <f>IFERROR(daily_activity[[#This Row],[TrackerDistance]]/(daily_activity[[#This Row],[Total Mintues]]*daily_activity[[#This Row],[Step Length]]),0)</f>
        <v>12.752956636005255</v>
      </c>
      <c r="U6" s="11" t="s">
        <v>31</v>
      </c>
      <c r="V6" s="12" t="str">
        <f>IF(COUNTIF(A1:P941,"")&gt;1,"YES","NO")</f>
        <v>NO</v>
      </c>
      <c r="W6" s="13">
        <v>9705</v>
      </c>
      <c r="X6" s="13">
        <v>1728</v>
      </c>
      <c r="AD6" s="18" t="s">
        <v>16</v>
      </c>
      <c r="AE6" s="18">
        <v>12.683333333333334</v>
      </c>
      <c r="AF6" s="16">
        <v>9705</v>
      </c>
      <c r="AG6" s="16">
        <v>1728</v>
      </c>
    </row>
    <row r="7" spans="1:33" x14ac:dyDescent="0.3">
      <c r="A7">
        <v>1503960366</v>
      </c>
      <c r="B7" s="1">
        <v>42478</v>
      </c>
      <c r="C7" t="str">
        <f t="shared" si="0"/>
        <v>Monday</v>
      </c>
      <c r="D7">
        <v>13019</v>
      </c>
      <c r="E7">
        <v>8.5900001530000001</v>
      </c>
      <c r="F7">
        <v>8.5900001530000001</v>
      </c>
      <c r="G7">
        <v>0</v>
      </c>
      <c r="H7">
        <v>3.25</v>
      </c>
      <c r="I7">
        <v>0.63999998599999997</v>
      </c>
      <c r="J7">
        <v>4.7100000380000004</v>
      </c>
      <c r="K7">
        <v>0</v>
      </c>
      <c r="L7">
        <v>42</v>
      </c>
      <c r="M7">
        <v>16</v>
      </c>
      <c r="N7">
        <v>233</v>
      </c>
      <c r="O7">
        <v>1149</v>
      </c>
      <c r="P7">
        <v>1921</v>
      </c>
      <c r="Q7">
        <f>SUM(daily_activity[[#This Row],[VeryActiveMinutes]:[SedentaryMinutes]])</f>
        <v>1440</v>
      </c>
      <c r="R7">
        <f>daily_activity[[#This Row],[Total Mintues]]/60</f>
        <v>24</v>
      </c>
      <c r="S7">
        <f>IFERROR(daily_activity[[#This Row],[TotalDistance]]/daily_activity[[#This Row],[TotalSteps]],0)</f>
        <v>6.5980491228204933E-4</v>
      </c>
      <c r="T7">
        <f>IFERROR(daily_activity[[#This Row],[TrackerDistance]]/(daily_activity[[#This Row],[Total Mintues]]*daily_activity[[#This Row],[Step Length]]),0)</f>
        <v>9.0409722222222229</v>
      </c>
      <c r="W7" s="13">
        <v>13019</v>
      </c>
      <c r="X7" s="13">
        <v>1921</v>
      </c>
      <c r="AD7" s="19" t="s">
        <v>61</v>
      </c>
      <c r="AE7" s="19">
        <v>24</v>
      </c>
      <c r="AF7" s="17">
        <v>13019</v>
      </c>
      <c r="AG7" s="17">
        <v>1921</v>
      </c>
    </row>
    <row r="8" spans="1:33" x14ac:dyDescent="0.3">
      <c r="A8">
        <v>1503960366</v>
      </c>
      <c r="B8" s="1">
        <v>42479</v>
      </c>
      <c r="C8" t="str">
        <f t="shared" si="0"/>
        <v>Tuesday</v>
      </c>
      <c r="D8">
        <v>15506</v>
      </c>
      <c r="E8">
        <v>9.8800001139999996</v>
      </c>
      <c r="F8">
        <v>9.8800001139999996</v>
      </c>
      <c r="G8">
        <v>0</v>
      </c>
      <c r="H8">
        <v>3.5299999710000001</v>
      </c>
      <c r="I8">
        <v>1.3200000519999999</v>
      </c>
      <c r="J8">
        <v>5.0300002099999999</v>
      </c>
      <c r="K8">
        <v>0</v>
      </c>
      <c r="L8">
        <v>50</v>
      </c>
      <c r="M8">
        <v>31</v>
      </c>
      <c r="N8">
        <v>264</v>
      </c>
      <c r="O8">
        <v>775</v>
      </c>
      <c r="P8">
        <v>2035</v>
      </c>
      <c r="Q8">
        <f>SUM(daily_activity[[#This Row],[VeryActiveMinutes]:[SedentaryMinutes]])</f>
        <v>1120</v>
      </c>
      <c r="R8">
        <f>daily_activity[[#This Row],[Total Mintues]]/60</f>
        <v>18.666666666666668</v>
      </c>
      <c r="S8">
        <f>IFERROR(daily_activity[[#This Row],[TotalDistance]]/daily_activity[[#This Row],[TotalSteps]],0)</f>
        <v>6.3717271469108732E-4</v>
      </c>
      <c r="T8">
        <f>IFERROR(daily_activity[[#This Row],[TrackerDistance]]/(daily_activity[[#This Row],[Total Mintues]]*daily_activity[[#This Row],[Step Length]]),0)</f>
        <v>13.844642857142857</v>
      </c>
      <c r="W8" s="13">
        <v>15506</v>
      </c>
      <c r="X8" s="13">
        <v>2035</v>
      </c>
      <c r="AD8" s="18" t="s">
        <v>57</v>
      </c>
      <c r="AE8" s="18">
        <v>18.666666666666668</v>
      </c>
      <c r="AF8" s="16">
        <v>15506</v>
      </c>
      <c r="AG8" s="16">
        <v>2035</v>
      </c>
    </row>
    <row r="9" spans="1:33" x14ac:dyDescent="0.3">
      <c r="A9">
        <v>1503960366</v>
      </c>
      <c r="B9" s="1">
        <v>42480</v>
      </c>
      <c r="C9" t="str">
        <f t="shared" si="0"/>
        <v>Wednesday</v>
      </c>
      <c r="D9">
        <v>10544</v>
      </c>
      <c r="E9">
        <v>6.6799998279999997</v>
      </c>
      <c r="F9">
        <v>6.6799998279999997</v>
      </c>
      <c r="G9">
        <v>0</v>
      </c>
      <c r="H9">
        <v>1.960000038</v>
      </c>
      <c r="I9">
        <v>0.47999998900000002</v>
      </c>
      <c r="J9">
        <v>4.2399997709999999</v>
      </c>
      <c r="K9">
        <v>0</v>
      </c>
      <c r="L9">
        <v>28</v>
      </c>
      <c r="M9">
        <v>12</v>
      </c>
      <c r="N9">
        <v>205</v>
      </c>
      <c r="O9">
        <v>818</v>
      </c>
      <c r="P9">
        <v>1786</v>
      </c>
      <c r="Q9">
        <f>SUM(daily_activity[[#This Row],[VeryActiveMinutes]:[SedentaryMinutes]])</f>
        <v>1063</v>
      </c>
      <c r="R9">
        <f>daily_activity[[#This Row],[Total Mintues]]/60</f>
        <v>17.716666666666665</v>
      </c>
      <c r="S9">
        <f>IFERROR(daily_activity[[#This Row],[TotalDistance]]/daily_activity[[#This Row],[TotalSteps]],0)</f>
        <v>6.3353564377845216E-4</v>
      </c>
      <c r="T9">
        <f>IFERROR(daily_activity[[#This Row],[TrackerDistance]]/(daily_activity[[#This Row],[Total Mintues]]*daily_activity[[#This Row],[Step Length]]),0)</f>
        <v>9.9190968955785515</v>
      </c>
      <c r="W9" s="13">
        <v>10544</v>
      </c>
      <c r="X9" s="13">
        <v>1786</v>
      </c>
      <c r="AD9" s="19" t="s">
        <v>62</v>
      </c>
      <c r="AE9" s="19">
        <v>17.716666666666665</v>
      </c>
      <c r="AF9" s="17">
        <v>10544</v>
      </c>
      <c r="AG9" s="17">
        <v>1786</v>
      </c>
    </row>
    <row r="10" spans="1:33" x14ac:dyDescent="0.3">
      <c r="A10">
        <v>1503960366</v>
      </c>
      <c r="B10" s="1">
        <v>42481</v>
      </c>
      <c r="C10" t="str">
        <f t="shared" si="0"/>
        <v>Thursday</v>
      </c>
      <c r="D10">
        <v>9819</v>
      </c>
      <c r="E10">
        <v>6.3400001530000001</v>
      </c>
      <c r="F10">
        <v>6.3400001530000001</v>
      </c>
      <c r="G10">
        <v>0</v>
      </c>
      <c r="H10">
        <v>1.3400000329999999</v>
      </c>
      <c r="I10">
        <v>0.34999999399999998</v>
      </c>
      <c r="J10">
        <v>4.6500000950000002</v>
      </c>
      <c r="K10">
        <v>0</v>
      </c>
      <c r="L10">
        <v>19</v>
      </c>
      <c r="M10">
        <v>8</v>
      </c>
      <c r="N10">
        <v>211</v>
      </c>
      <c r="O10">
        <v>838</v>
      </c>
      <c r="P10">
        <v>1775</v>
      </c>
      <c r="Q10">
        <f>SUM(daily_activity[[#This Row],[VeryActiveMinutes]:[SedentaryMinutes]])</f>
        <v>1076</v>
      </c>
      <c r="R10">
        <f>daily_activity[[#This Row],[Total Mintues]]/60</f>
        <v>17.933333333333334</v>
      </c>
      <c r="S10">
        <f>IFERROR(daily_activity[[#This Row],[TotalDistance]]/daily_activity[[#This Row],[TotalSteps]],0)</f>
        <v>6.4568694907831759E-4</v>
      </c>
      <c r="T10">
        <f>IFERROR(daily_activity[[#This Row],[TrackerDistance]]/(daily_activity[[#This Row],[Total Mintues]]*daily_activity[[#This Row],[Step Length]]),0)</f>
        <v>9.1254646840148688</v>
      </c>
      <c r="W10" s="13">
        <v>9819</v>
      </c>
      <c r="X10" s="13">
        <v>1775</v>
      </c>
      <c r="AD10" s="18" t="s">
        <v>60</v>
      </c>
      <c r="AE10" s="18">
        <v>17.933333333333334</v>
      </c>
      <c r="AF10" s="16">
        <v>9819</v>
      </c>
      <c r="AG10" s="16">
        <v>1775</v>
      </c>
    </row>
    <row r="11" spans="1:33" x14ac:dyDescent="0.3">
      <c r="A11">
        <v>1503960366</v>
      </c>
      <c r="B11" s="1">
        <v>42482</v>
      </c>
      <c r="C11" t="str">
        <f t="shared" si="0"/>
        <v>Friday</v>
      </c>
      <c r="D11">
        <v>12764</v>
      </c>
      <c r="E11">
        <v>8.1300001139999996</v>
      </c>
      <c r="F11">
        <v>8.1300001139999996</v>
      </c>
      <c r="G11">
        <v>0</v>
      </c>
      <c r="H11">
        <v>4.7600002290000001</v>
      </c>
      <c r="I11">
        <v>1.1200000050000001</v>
      </c>
      <c r="J11">
        <v>2.2400000100000002</v>
      </c>
      <c r="K11">
        <v>0</v>
      </c>
      <c r="L11">
        <v>66</v>
      </c>
      <c r="M11">
        <v>27</v>
      </c>
      <c r="N11">
        <v>130</v>
      </c>
      <c r="O11">
        <v>1217</v>
      </c>
      <c r="P11">
        <v>1827</v>
      </c>
      <c r="Q11">
        <f>SUM(daily_activity[[#This Row],[VeryActiveMinutes]:[SedentaryMinutes]])</f>
        <v>1440</v>
      </c>
      <c r="R11">
        <f>daily_activity[[#This Row],[Total Mintues]]/60</f>
        <v>24</v>
      </c>
      <c r="S11">
        <f>IFERROR(daily_activity[[#This Row],[TotalDistance]]/daily_activity[[#This Row],[TotalSteps]],0)</f>
        <v>6.3694767424005009E-4</v>
      </c>
      <c r="T11">
        <f>IFERROR(daily_activity[[#This Row],[TrackerDistance]]/(daily_activity[[#This Row],[Total Mintues]]*daily_activity[[#This Row],[Step Length]]),0)</f>
        <v>8.8638888888888889</v>
      </c>
      <c r="W11" s="13">
        <v>12764</v>
      </c>
      <c r="X11" s="13">
        <v>1827</v>
      </c>
      <c r="AD11" s="19" t="s">
        <v>58</v>
      </c>
      <c r="AE11" s="19">
        <v>24</v>
      </c>
      <c r="AF11" s="17">
        <v>12764</v>
      </c>
      <c r="AG11" s="17">
        <v>1827</v>
      </c>
    </row>
    <row r="12" spans="1:33" x14ac:dyDescent="0.3">
      <c r="A12">
        <v>1503960366</v>
      </c>
      <c r="B12" s="1">
        <v>42483</v>
      </c>
      <c r="C12" t="str">
        <f t="shared" si="0"/>
        <v>Saturday</v>
      </c>
      <c r="D12">
        <v>14371</v>
      </c>
      <c r="E12">
        <v>9.0399999619999996</v>
      </c>
      <c r="F12">
        <v>9.0399999619999996</v>
      </c>
      <c r="G12">
        <v>0</v>
      </c>
      <c r="H12">
        <v>2.8099999430000002</v>
      </c>
      <c r="I12">
        <v>0.87000000499999997</v>
      </c>
      <c r="J12">
        <v>5.3600001339999999</v>
      </c>
      <c r="K12">
        <v>0</v>
      </c>
      <c r="L12">
        <v>41</v>
      </c>
      <c r="M12">
        <v>21</v>
      </c>
      <c r="N12">
        <v>262</v>
      </c>
      <c r="O12">
        <v>732</v>
      </c>
      <c r="P12">
        <v>1949</v>
      </c>
      <c r="Q12">
        <f>SUM(daily_activity[[#This Row],[VeryActiveMinutes]:[SedentaryMinutes]])</f>
        <v>1056</v>
      </c>
      <c r="R12">
        <f>daily_activity[[#This Row],[Total Mintues]]/60</f>
        <v>17.600000000000001</v>
      </c>
      <c r="S12">
        <f>IFERROR(daily_activity[[#This Row],[TotalDistance]]/daily_activity[[#This Row],[TotalSteps]],0)</f>
        <v>6.2904460107160247E-4</v>
      </c>
      <c r="T12">
        <f>IFERROR(daily_activity[[#This Row],[TrackerDistance]]/(daily_activity[[#This Row],[Total Mintues]]*daily_activity[[#This Row],[Step Length]]),0)</f>
        <v>13.608901515151517</v>
      </c>
      <c r="W12" s="13">
        <v>14371</v>
      </c>
      <c r="X12" s="13">
        <v>1949</v>
      </c>
      <c r="AD12" s="18" t="s">
        <v>59</v>
      </c>
      <c r="AE12" s="18">
        <v>17.600000000000001</v>
      </c>
      <c r="AF12" s="16">
        <v>14371</v>
      </c>
      <c r="AG12" s="16">
        <v>1949</v>
      </c>
    </row>
    <row r="13" spans="1:33" x14ac:dyDescent="0.3">
      <c r="A13">
        <v>1503960366</v>
      </c>
      <c r="B13" s="1">
        <v>42484</v>
      </c>
      <c r="C13" t="str">
        <f t="shared" si="0"/>
        <v>Sunday</v>
      </c>
      <c r="D13">
        <v>10039</v>
      </c>
      <c r="E13">
        <v>6.4099998469999999</v>
      </c>
      <c r="F13">
        <v>6.4099998469999999</v>
      </c>
      <c r="G13">
        <v>0</v>
      </c>
      <c r="H13">
        <v>2.920000076</v>
      </c>
      <c r="I13">
        <v>0.209999993</v>
      </c>
      <c r="J13">
        <v>3.2799999710000001</v>
      </c>
      <c r="K13">
        <v>0</v>
      </c>
      <c r="L13">
        <v>39</v>
      </c>
      <c r="M13">
        <v>5</v>
      </c>
      <c r="N13">
        <v>238</v>
      </c>
      <c r="O13">
        <v>709</v>
      </c>
      <c r="P13">
        <v>1788</v>
      </c>
      <c r="Q13">
        <f>SUM(daily_activity[[#This Row],[VeryActiveMinutes]:[SedentaryMinutes]])</f>
        <v>991</v>
      </c>
      <c r="R13">
        <f>daily_activity[[#This Row],[Total Mintues]]/60</f>
        <v>16.516666666666666</v>
      </c>
      <c r="S13">
        <f>IFERROR(daily_activity[[#This Row],[TotalDistance]]/daily_activity[[#This Row],[TotalSteps]],0)</f>
        <v>6.3850979649367461E-4</v>
      </c>
      <c r="T13">
        <f>IFERROR(daily_activity[[#This Row],[TrackerDistance]]/(daily_activity[[#This Row],[Total Mintues]]*daily_activity[[#This Row],[Step Length]]),0)</f>
        <v>10.130171543895056</v>
      </c>
      <c r="W13" s="13">
        <v>10039</v>
      </c>
      <c r="X13" s="13">
        <v>1788</v>
      </c>
      <c r="AD13" s="19" t="s">
        <v>16</v>
      </c>
      <c r="AE13" s="19">
        <v>16.516666666666666</v>
      </c>
      <c r="AF13" s="17">
        <v>10039</v>
      </c>
      <c r="AG13" s="17">
        <v>1788</v>
      </c>
    </row>
    <row r="14" spans="1:33" x14ac:dyDescent="0.3">
      <c r="A14">
        <v>1503960366</v>
      </c>
      <c r="B14" s="1">
        <v>42485</v>
      </c>
      <c r="C14" t="str">
        <f t="shared" si="0"/>
        <v>Monday</v>
      </c>
      <c r="D14">
        <v>15355</v>
      </c>
      <c r="E14">
        <v>9.8000001910000005</v>
      </c>
      <c r="F14">
        <v>9.8000001910000005</v>
      </c>
      <c r="G14">
        <v>0</v>
      </c>
      <c r="H14">
        <v>5.2899999619999996</v>
      </c>
      <c r="I14">
        <v>0.56999999300000004</v>
      </c>
      <c r="J14">
        <v>3.9400000569999998</v>
      </c>
      <c r="K14">
        <v>0</v>
      </c>
      <c r="L14">
        <v>73</v>
      </c>
      <c r="M14">
        <v>14</v>
      </c>
      <c r="N14">
        <v>216</v>
      </c>
      <c r="O14">
        <v>814</v>
      </c>
      <c r="P14">
        <v>2013</v>
      </c>
      <c r="Q14">
        <f>SUM(daily_activity[[#This Row],[VeryActiveMinutes]:[SedentaryMinutes]])</f>
        <v>1117</v>
      </c>
      <c r="R14">
        <f>daily_activity[[#This Row],[Total Mintues]]/60</f>
        <v>18.616666666666667</v>
      </c>
      <c r="S14">
        <f>IFERROR(daily_activity[[#This Row],[TotalDistance]]/daily_activity[[#This Row],[TotalSteps]],0)</f>
        <v>6.38228602474764E-4</v>
      </c>
      <c r="T14">
        <f>IFERROR(daily_activity[[#This Row],[TrackerDistance]]/(daily_activity[[#This Row],[Total Mintues]]*daily_activity[[#This Row],[Step Length]]),0)</f>
        <v>13.746642793196061</v>
      </c>
      <c r="W14" s="13">
        <v>15355</v>
      </c>
      <c r="X14" s="13">
        <v>2013</v>
      </c>
      <c r="AD14" s="18" t="s">
        <v>61</v>
      </c>
      <c r="AE14" s="18">
        <v>18.616666666666667</v>
      </c>
      <c r="AF14" s="16">
        <v>15355</v>
      </c>
      <c r="AG14" s="16">
        <v>2013</v>
      </c>
    </row>
    <row r="15" spans="1:33" x14ac:dyDescent="0.3">
      <c r="A15">
        <v>1503960366</v>
      </c>
      <c r="B15" s="1">
        <v>42486</v>
      </c>
      <c r="C15" t="str">
        <f t="shared" si="0"/>
        <v>Tuesday</v>
      </c>
      <c r="D15">
        <v>13755</v>
      </c>
      <c r="E15">
        <v>8.7899999619999996</v>
      </c>
      <c r="F15">
        <v>8.7899999619999996</v>
      </c>
      <c r="G15">
        <v>0</v>
      </c>
      <c r="H15">
        <v>2.329999924</v>
      </c>
      <c r="I15">
        <v>0.920000017</v>
      </c>
      <c r="J15">
        <v>5.5399999619999996</v>
      </c>
      <c r="K15">
        <v>0</v>
      </c>
      <c r="L15">
        <v>31</v>
      </c>
      <c r="M15">
        <v>23</v>
      </c>
      <c r="N15">
        <v>279</v>
      </c>
      <c r="O15">
        <v>833</v>
      </c>
      <c r="P15">
        <v>1970</v>
      </c>
      <c r="Q15">
        <f>SUM(daily_activity[[#This Row],[VeryActiveMinutes]:[SedentaryMinutes]])</f>
        <v>1166</v>
      </c>
      <c r="R15">
        <f>daily_activity[[#This Row],[Total Mintues]]/60</f>
        <v>19.433333333333334</v>
      </c>
      <c r="S15">
        <f>IFERROR(daily_activity[[#This Row],[TotalDistance]]/daily_activity[[#This Row],[TotalSteps]],0)</f>
        <v>6.3904034620138126E-4</v>
      </c>
      <c r="T15">
        <f>IFERROR(daily_activity[[#This Row],[TrackerDistance]]/(daily_activity[[#This Row],[Total Mintues]]*daily_activity[[#This Row],[Step Length]]),0)</f>
        <v>11.796740994854202</v>
      </c>
      <c r="W15" s="13">
        <v>13755</v>
      </c>
      <c r="X15" s="13">
        <v>1970</v>
      </c>
      <c r="AD15" s="19" t="s">
        <v>57</v>
      </c>
      <c r="AE15" s="19">
        <v>19.433333333333334</v>
      </c>
      <c r="AF15" s="17">
        <v>13755</v>
      </c>
      <c r="AG15" s="17">
        <v>1970</v>
      </c>
    </row>
    <row r="16" spans="1:33" x14ac:dyDescent="0.3">
      <c r="A16">
        <v>1503960366</v>
      </c>
      <c r="B16" s="1">
        <v>42487</v>
      </c>
      <c r="C16" t="str">
        <f t="shared" si="0"/>
        <v>Wednesday</v>
      </c>
      <c r="D16">
        <v>18134</v>
      </c>
      <c r="E16">
        <v>12.210000040000001</v>
      </c>
      <c r="F16">
        <v>12.210000040000001</v>
      </c>
      <c r="G16">
        <v>0</v>
      </c>
      <c r="H16">
        <v>6.4000000950000002</v>
      </c>
      <c r="I16">
        <v>0.40999999599999998</v>
      </c>
      <c r="J16">
        <v>5.4099998469999999</v>
      </c>
      <c r="K16">
        <v>0</v>
      </c>
      <c r="L16">
        <v>78</v>
      </c>
      <c r="M16">
        <v>11</v>
      </c>
      <c r="N16">
        <v>243</v>
      </c>
      <c r="O16">
        <v>1108</v>
      </c>
      <c r="P16">
        <v>2159</v>
      </c>
      <c r="Q16">
        <f>SUM(daily_activity[[#This Row],[VeryActiveMinutes]:[SedentaryMinutes]])</f>
        <v>1440</v>
      </c>
      <c r="R16">
        <f>daily_activity[[#This Row],[Total Mintues]]/60</f>
        <v>24</v>
      </c>
      <c r="S16">
        <f>IFERROR(daily_activity[[#This Row],[TotalDistance]]/daily_activity[[#This Row],[TotalSteps]],0)</f>
        <v>6.7332083599867657E-4</v>
      </c>
      <c r="T16">
        <f>IFERROR(daily_activity[[#This Row],[TrackerDistance]]/(daily_activity[[#This Row],[Total Mintues]]*daily_activity[[#This Row],[Step Length]]),0)</f>
        <v>12.593055555555555</v>
      </c>
      <c r="W16" s="13">
        <v>18134</v>
      </c>
      <c r="X16" s="13">
        <v>2159</v>
      </c>
      <c r="AD16" s="18" t="s">
        <v>62</v>
      </c>
      <c r="AE16" s="18">
        <v>24</v>
      </c>
      <c r="AF16" s="16">
        <v>18134</v>
      </c>
      <c r="AG16" s="16">
        <v>2159</v>
      </c>
    </row>
    <row r="17" spans="1:33" x14ac:dyDescent="0.3">
      <c r="A17">
        <v>1503960366</v>
      </c>
      <c r="B17" s="1">
        <v>42488</v>
      </c>
      <c r="C17" t="str">
        <f t="shared" si="0"/>
        <v>Thursday</v>
      </c>
      <c r="D17">
        <v>13154</v>
      </c>
      <c r="E17">
        <v>8.5299997330000004</v>
      </c>
      <c r="F17">
        <v>8.5299997330000004</v>
      </c>
      <c r="G17">
        <v>0</v>
      </c>
      <c r="H17">
        <v>3.539999962</v>
      </c>
      <c r="I17">
        <v>1.1599999670000001</v>
      </c>
      <c r="J17">
        <v>3.789999962</v>
      </c>
      <c r="K17">
        <v>0</v>
      </c>
      <c r="L17">
        <v>48</v>
      </c>
      <c r="M17">
        <v>28</v>
      </c>
      <c r="N17">
        <v>189</v>
      </c>
      <c r="O17">
        <v>782</v>
      </c>
      <c r="P17">
        <v>1898</v>
      </c>
      <c r="Q17">
        <f>SUM(daily_activity[[#This Row],[VeryActiveMinutes]:[SedentaryMinutes]])</f>
        <v>1047</v>
      </c>
      <c r="R17">
        <f>daily_activity[[#This Row],[Total Mintues]]/60</f>
        <v>17.45</v>
      </c>
      <c r="S17">
        <f>IFERROR(daily_activity[[#This Row],[TotalDistance]]/daily_activity[[#This Row],[TotalSteps]],0)</f>
        <v>6.4847192739850995E-4</v>
      </c>
      <c r="T17">
        <f>IFERROR(daily_activity[[#This Row],[TrackerDistance]]/(daily_activity[[#This Row],[Total Mintues]]*daily_activity[[#This Row],[Step Length]]),0)</f>
        <v>12.563514804202484</v>
      </c>
      <c r="W17" s="13">
        <v>13154</v>
      </c>
      <c r="X17" s="13">
        <v>1898</v>
      </c>
      <c r="AD17" s="19" t="s">
        <v>60</v>
      </c>
      <c r="AE17" s="19">
        <v>17.45</v>
      </c>
      <c r="AF17" s="17">
        <v>13154</v>
      </c>
      <c r="AG17" s="17">
        <v>1898</v>
      </c>
    </row>
    <row r="18" spans="1:33" x14ac:dyDescent="0.3">
      <c r="A18">
        <v>1503960366</v>
      </c>
      <c r="B18" s="1">
        <v>42489</v>
      </c>
      <c r="C18" t="str">
        <f t="shared" si="0"/>
        <v>Friday</v>
      </c>
      <c r="D18">
        <v>11181</v>
      </c>
      <c r="E18">
        <v>7.1500000950000002</v>
      </c>
      <c r="F18">
        <v>7.1500000950000002</v>
      </c>
      <c r="G18">
        <v>0</v>
      </c>
      <c r="H18">
        <v>1.059999943</v>
      </c>
      <c r="I18">
        <v>0.5</v>
      </c>
      <c r="J18">
        <v>5.579999924</v>
      </c>
      <c r="K18">
        <v>0</v>
      </c>
      <c r="L18">
        <v>16</v>
      </c>
      <c r="M18">
        <v>12</v>
      </c>
      <c r="N18">
        <v>243</v>
      </c>
      <c r="O18">
        <v>815</v>
      </c>
      <c r="P18">
        <v>1837</v>
      </c>
      <c r="Q18">
        <f>SUM(daily_activity[[#This Row],[VeryActiveMinutes]:[SedentaryMinutes]])</f>
        <v>1086</v>
      </c>
      <c r="R18">
        <f>daily_activity[[#This Row],[Total Mintues]]/60</f>
        <v>18.100000000000001</v>
      </c>
      <c r="S18">
        <f>IFERROR(daily_activity[[#This Row],[TotalDistance]]/daily_activity[[#This Row],[TotalSteps]],0)</f>
        <v>6.3947769385564802E-4</v>
      </c>
      <c r="T18">
        <f>IFERROR(daily_activity[[#This Row],[TrackerDistance]]/(daily_activity[[#This Row],[Total Mintues]]*daily_activity[[#This Row],[Step Length]]),0)</f>
        <v>10.295580110497237</v>
      </c>
      <c r="W18" s="13">
        <v>11181</v>
      </c>
      <c r="X18" s="13">
        <v>1837</v>
      </c>
      <c r="AD18" s="18" t="s">
        <v>58</v>
      </c>
      <c r="AE18" s="18">
        <v>18.100000000000001</v>
      </c>
      <c r="AF18" s="16">
        <v>11181</v>
      </c>
      <c r="AG18" s="16">
        <v>1837</v>
      </c>
    </row>
    <row r="19" spans="1:33" x14ac:dyDescent="0.3">
      <c r="A19">
        <v>1503960366</v>
      </c>
      <c r="B19" s="1">
        <v>42490</v>
      </c>
      <c r="C19" t="str">
        <f t="shared" si="0"/>
        <v>Saturday</v>
      </c>
      <c r="D19">
        <v>14673</v>
      </c>
      <c r="E19">
        <v>9.25</v>
      </c>
      <c r="F19">
        <v>9.25</v>
      </c>
      <c r="G19">
        <v>0</v>
      </c>
      <c r="H19">
        <v>3.5599999430000002</v>
      </c>
      <c r="I19">
        <v>1.4199999569999999</v>
      </c>
      <c r="J19">
        <v>4.2699999809999998</v>
      </c>
      <c r="K19">
        <v>0</v>
      </c>
      <c r="L19">
        <v>52</v>
      </c>
      <c r="M19">
        <v>34</v>
      </c>
      <c r="N19">
        <v>217</v>
      </c>
      <c r="O19">
        <v>712</v>
      </c>
      <c r="P19">
        <v>1947</v>
      </c>
      <c r="Q19">
        <f>SUM(daily_activity[[#This Row],[VeryActiveMinutes]:[SedentaryMinutes]])</f>
        <v>1015</v>
      </c>
      <c r="R19">
        <f>daily_activity[[#This Row],[Total Mintues]]/60</f>
        <v>16.916666666666668</v>
      </c>
      <c r="S19">
        <f>IFERROR(daily_activity[[#This Row],[TotalDistance]]/daily_activity[[#This Row],[TotalSteps]],0)</f>
        <v>6.3040959585633472E-4</v>
      </c>
      <c r="T19">
        <f>IFERROR(daily_activity[[#This Row],[TrackerDistance]]/(daily_activity[[#This Row],[Total Mintues]]*daily_activity[[#This Row],[Step Length]]),0)</f>
        <v>14.456157635467981</v>
      </c>
      <c r="W19" s="13">
        <v>14673</v>
      </c>
      <c r="X19" s="13">
        <v>1947</v>
      </c>
      <c r="AD19" s="19" t="s">
        <v>59</v>
      </c>
      <c r="AE19" s="19">
        <v>16.916666666666668</v>
      </c>
      <c r="AF19" s="17">
        <v>14673</v>
      </c>
      <c r="AG19" s="17">
        <v>1947</v>
      </c>
    </row>
    <row r="20" spans="1:33" x14ac:dyDescent="0.3">
      <c r="A20">
        <v>1624580081</v>
      </c>
      <c r="B20" s="1">
        <v>42473</v>
      </c>
      <c r="C20" t="str">
        <f t="shared" si="0"/>
        <v>Wednesday</v>
      </c>
      <c r="D20">
        <v>7007</v>
      </c>
      <c r="E20">
        <v>4.5500001909999996</v>
      </c>
      <c r="F20">
        <v>4.5500001909999996</v>
      </c>
      <c r="G20">
        <v>0</v>
      </c>
      <c r="H20">
        <v>0</v>
      </c>
      <c r="I20">
        <v>0</v>
      </c>
      <c r="J20">
        <v>4.5500001909999996</v>
      </c>
      <c r="K20">
        <v>0</v>
      </c>
      <c r="L20">
        <v>0</v>
      </c>
      <c r="M20">
        <v>0</v>
      </c>
      <c r="N20">
        <v>148</v>
      </c>
      <c r="O20">
        <v>1292</v>
      </c>
      <c r="P20">
        <v>1411</v>
      </c>
      <c r="Q20">
        <f>SUM(daily_activity[[#This Row],[VeryActiveMinutes]:[SedentaryMinutes]])</f>
        <v>1440</v>
      </c>
      <c r="R20">
        <f>daily_activity[[#This Row],[Total Mintues]]/60</f>
        <v>24</v>
      </c>
      <c r="S20">
        <f>IFERROR(daily_activity[[#This Row],[TotalDistance]]/daily_activity[[#This Row],[TotalSteps]],0)</f>
        <v>6.4935067660910515E-4</v>
      </c>
      <c r="T20">
        <f>IFERROR(daily_activity[[#This Row],[TrackerDistance]]/(daily_activity[[#This Row],[Total Mintues]]*daily_activity[[#This Row],[Step Length]]),0)</f>
        <v>4.8659722222222221</v>
      </c>
      <c r="W20" s="13">
        <v>7007</v>
      </c>
      <c r="X20" s="13">
        <v>1411</v>
      </c>
      <c r="AD20" s="18" t="s">
        <v>62</v>
      </c>
      <c r="AE20" s="18">
        <v>24</v>
      </c>
      <c r="AF20" s="16">
        <v>7007</v>
      </c>
      <c r="AG20" s="16">
        <v>1411</v>
      </c>
    </row>
    <row r="21" spans="1:33" x14ac:dyDescent="0.3">
      <c r="A21">
        <v>1624580081</v>
      </c>
      <c r="B21" s="1">
        <v>42474</v>
      </c>
      <c r="C21" t="str">
        <f t="shared" si="0"/>
        <v>Thursday</v>
      </c>
      <c r="D21">
        <v>9107</v>
      </c>
      <c r="E21">
        <v>5.920000076</v>
      </c>
      <c r="F21">
        <v>5.920000076</v>
      </c>
      <c r="G21">
        <v>0</v>
      </c>
      <c r="H21">
        <v>0</v>
      </c>
      <c r="I21">
        <v>0</v>
      </c>
      <c r="J21">
        <v>5.9099998469999999</v>
      </c>
      <c r="K21">
        <v>0.01</v>
      </c>
      <c r="L21">
        <v>0</v>
      </c>
      <c r="M21">
        <v>0</v>
      </c>
      <c r="N21">
        <v>236</v>
      </c>
      <c r="O21">
        <v>1204</v>
      </c>
      <c r="P21">
        <v>1572</v>
      </c>
      <c r="Q21">
        <f>SUM(daily_activity[[#This Row],[VeryActiveMinutes]:[SedentaryMinutes]])</f>
        <v>1440</v>
      </c>
      <c r="R21">
        <f>daily_activity[[#This Row],[Total Mintues]]/60</f>
        <v>24</v>
      </c>
      <c r="S21">
        <f>IFERROR(daily_activity[[#This Row],[TotalDistance]]/daily_activity[[#This Row],[TotalSteps]],0)</f>
        <v>6.5004942088503351E-4</v>
      </c>
      <c r="T21">
        <f>IFERROR(daily_activity[[#This Row],[TrackerDistance]]/(daily_activity[[#This Row],[Total Mintues]]*daily_activity[[#This Row],[Step Length]]),0)</f>
        <v>6.3243055555555552</v>
      </c>
      <c r="W21" s="13">
        <v>9107</v>
      </c>
      <c r="X21" s="13">
        <v>1572</v>
      </c>
      <c r="AD21" s="19" t="s">
        <v>60</v>
      </c>
      <c r="AE21" s="19">
        <v>24</v>
      </c>
      <c r="AF21" s="17">
        <v>9107</v>
      </c>
      <c r="AG21" s="17">
        <v>1572</v>
      </c>
    </row>
    <row r="22" spans="1:33" x14ac:dyDescent="0.3">
      <c r="A22">
        <v>1624580081</v>
      </c>
      <c r="B22" s="1">
        <v>42475</v>
      </c>
      <c r="C22" t="str">
        <f t="shared" si="0"/>
        <v>Friday</v>
      </c>
      <c r="D22">
        <v>1510</v>
      </c>
      <c r="E22">
        <v>0.980000019</v>
      </c>
      <c r="F22">
        <v>0.980000019</v>
      </c>
      <c r="G22">
        <v>0</v>
      </c>
      <c r="H22">
        <v>0</v>
      </c>
      <c r="I22">
        <v>0</v>
      </c>
      <c r="J22">
        <v>0.97000002900000004</v>
      </c>
      <c r="K22">
        <v>0</v>
      </c>
      <c r="L22">
        <v>0</v>
      </c>
      <c r="M22">
        <v>0</v>
      </c>
      <c r="N22">
        <v>96</v>
      </c>
      <c r="O22">
        <v>1344</v>
      </c>
      <c r="P22">
        <v>1344</v>
      </c>
      <c r="Q22">
        <f>SUM(daily_activity[[#This Row],[VeryActiveMinutes]:[SedentaryMinutes]])</f>
        <v>1440</v>
      </c>
      <c r="R22">
        <f>daily_activity[[#This Row],[Total Mintues]]/60</f>
        <v>24</v>
      </c>
      <c r="S22">
        <f>IFERROR(daily_activity[[#This Row],[TotalDistance]]/daily_activity[[#This Row],[TotalSteps]],0)</f>
        <v>6.4900663509933774E-4</v>
      </c>
      <c r="T22">
        <f>IFERROR(daily_activity[[#This Row],[TrackerDistance]]/(daily_activity[[#This Row],[Total Mintues]]*daily_activity[[#This Row],[Step Length]]),0)</f>
        <v>1.0486111111111112</v>
      </c>
      <c r="W22" s="13">
        <v>1510</v>
      </c>
      <c r="X22" s="13">
        <v>1344</v>
      </c>
      <c r="AD22" s="18" t="s">
        <v>58</v>
      </c>
      <c r="AE22" s="18">
        <v>24</v>
      </c>
      <c r="AF22" s="16">
        <v>1510</v>
      </c>
      <c r="AG22" s="16">
        <v>1344</v>
      </c>
    </row>
    <row r="23" spans="1:33" x14ac:dyDescent="0.3">
      <c r="A23">
        <v>1624580081</v>
      </c>
      <c r="B23" s="1">
        <v>42476</v>
      </c>
      <c r="C23" t="str">
        <f t="shared" si="0"/>
        <v>Saturday</v>
      </c>
      <c r="D23">
        <v>5370</v>
      </c>
      <c r="E23">
        <v>3.4900000100000002</v>
      </c>
      <c r="F23">
        <v>3.4900000100000002</v>
      </c>
      <c r="G23">
        <v>0</v>
      </c>
      <c r="H23">
        <v>0</v>
      </c>
      <c r="I23">
        <v>0</v>
      </c>
      <c r="J23">
        <v>3.4900000100000002</v>
      </c>
      <c r="K23">
        <v>0</v>
      </c>
      <c r="L23">
        <v>0</v>
      </c>
      <c r="M23">
        <v>0</v>
      </c>
      <c r="N23">
        <v>176</v>
      </c>
      <c r="O23">
        <v>1264</v>
      </c>
      <c r="P23">
        <v>1463</v>
      </c>
      <c r="Q23">
        <f>SUM(daily_activity[[#This Row],[VeryActiveMinutes]:[SedentaryMinutes]])</f>
        <v>1440</v>
      </c>
      <c r="R23">
        <f>daily_activity[[#This Row],[Total Mintues]]/60</f>
        <v>24</v>
      </c>
      <c r="S23">
        <f>IFERROR(daily_activity[[#This Row],[TotalDistance]]/daily_activity[[#This Row],[TotalSteps]],0)</f>
        <v>6.4990689199255123E-4</v>
      </c>
      <c r="T23">
        <f>IFERROR(daily_activity[[#This Row],[TrackerDistance]]/(daily_activity[[#This Row],[Total Mintues]]*daily_activity[[#This Row],[Step Length]]),0)</f>
        <v>3.729166666666667</v>
      </c>
      <c r="W23" s="13">
        <v>5370</v>
      </c>
      <c r="X23" s="13">
        <v>1463</v>
      </c>
      <c r="AD23" s="19" t="s">
        <v>59</v>
      </c>
      <c r="AE23" s="19">
        <v>24</v>
      </c>
      <c r="AF23" s="17">
        <v>5370</v>
      </c>
      <c r="AG23" s="17">
        <v>1463</v>
      </c>
    </row>
    <row r="24" spans="1:33" x14ac:dyDescent="0.3">
      <c r="A24">
        <v>1624580081</v>
      </c>
      <c r="B24" s="1">
        <v>42477</v>
      </c>
      <c r="C24" t="str">
        <f t="shared" si="0"/>
        <v>Sunday</v>
      </c>
      <c r="D24">
        <v>6175</v>
      </c>
      <c r="E24">
        <v>4.0599999430000002</v>
      </c>
      <c r="F24">
        <v>4.0599999430000002</v>
      </c>
      <c r="G24">
        <v>0</v>
      </c>
      <c r="H24">
        <v>1.0299999710000001</v>
      </c>
      <c r="I24">
        <v>1.519999981</v>
      </c>
      <c r="J24">
        <v>1.4900000099999999</v>
      </c>
      <c r="K24">
        <v>0.01</v>
      </c>
      <c r="L24">
        <v>15</v>
      </c>
      <c r="M24">
        <v>22</v>
      </c>
      <c r="N24">
        <v>127</v>
      </c>
      <c r="O24">
        <v>1276</v>
      </c>
      <c r="P24">
        <v>1554</v>
      </c>
      <c r="Q24">
        <f>SUM(daily_activity[[#This Row],[VeryActiveMinutes]:[SedentaryMinutes]])</f>
        <v>1440</v>
      </c>
      <c r="R24">
        <f>daily_activity[[#This Row],[Total Mintues]]/60</f>
        <v>24</v>
      </c>
      <c r="S24">
        <f>IFERROR(daily_activity[[#This Row],[TotalDistance]]/daily_activity[[#This Row],[TotalSteps]],0)</f>
        <v>6.574898693117409E-4</v>
      </c>
      <c r="T24">
        <f>IFERROR(daily_activity[[#This Row],[TrackerDistance]]/(daily_activity[[#This Row],[Total Mintues]]*daily_activity[[#This Row],[Step Length]]),0)</f>
        <v>4.2881944444444446</v>
      </c>
      <c r="W24" s="13">
        <v>6175</v>
      </c>
      <c r="X24" s="13">
        <v>1554</v>
      </c>
      <c r="AD24" s="18" t="s">
        <v>16</v>
      </c>
      <c r="AE24" s="18">
        <v>24</v>
      </c>
      <c r="AF24" s="16">
        <v>6175</v>
      </c>
      <c r="AG24" s="16">
        <v>1554</v>
      </c>
    </row>
    <row r="25" spans="1:33" x14ac:dyDescent="0.3">
      <c r="A25">
        <v>1624580081</v>
      </c>
      <c r="B25" s="1">
        <v>42478</v>
      </c>
      <c r="C25" t="str">
        <f t="shared" si="0"/>
        <v>Monday</v>
      </c>
      <c r="D25">
        <v>10536</v>
      </c>
      <c r="E25">
        <v>7.4099998469999999</v>
      </c>
      <c r="F25">
        <v>7.4099998469999999</v>
      </c>
      <c r="G25">
        <v>0</v>
      </c>
      <c r="H25">
        <v>2.1500000950000002</v>
      </c>
      <c r="I25">
        <v>0.62000000499999997</v>
      </c>
      <c r="J25">
        <v>4.6199998860000004</v>
      </c>
      <c r="K25">
        <v>0.01</v>
      </c>
      <c r="L25">
        <v>17</v>
      </c>
      <c r="M25">
        <v>7</v>
      </c>
      <c r="N25">
        <v>202</v>
      </c>
      <c r="O25">
        <v>1214</v>
      </c>
      <c r="P25">
        <v>1604</v>
      </c>
      <c r="Q25">
        <f>SUM(daily_activity[[#This Row],[VeryActiveMinutes]:[SedentaryMinutes]])</f>
        <v>1440</v>
      </c>
      <c r="R25">
        <f>daily_activity[[#This Row],[Total Mintues]]/60</f>
        <v>24</v>
      </c>
      <c r="S25">
        <f>IFERROR(daily_activity[[#This Row],[TotalDistance]]/daily_activity[[#This Row],[TotalSteps]],0)</f>
        <v>7.0330294675398635E-4</v>
      </c>
      <c r="T25">
        <f>IFERROR(daily_activity[[#This Row],[TrackerDistance]]/(daily_activity[[#This Row],[Total Mintues]]*daily_activity[[#This Row],[Step Length]]),0)</f>
        <v>7.3166666666666655</v>
      </c>
      <c r="W25" s="13">
        <v>10536</v>
      </c>
      <c r="X25" s="13">
        <v>1604</v>
      </c>
      <c r="AD25" s="19" t="s">
        <v>61</v>
      </c>
      <c r="AE25" s="19">
        <v>24</v>
      </c>
      <c r="AF25" s="17">
        <v>10536</v>
      </c>
      <c r="AG25" s="17">
        <v>1604</v>
      </c>
    </row>
    <row r="26" spans="1:33" x14ac:dyDescent="0.3">
      <c r="A26">
        <v>1624580081</v>
      </c>
      <c r="B26" s="1">
        <v>42479</v>
      </c>
      <c r="C26" t="str">
        <f t="shared" si="0"/>
        <v>Tuesday</v>
      </c>
      <c r="D26">
        <v>2916</v>
      </c>
      <c r="E26">
        <v>1.8999999759999999</v>
      </c>
      <c r="F26">
        <v>1.8999999759999999</v>
      </c>
      <c r="G26">
        <v>0</v>
      </c>
      <c r="H26">
        <v>0</v>
      </c>
      <c r="I26">
        <v>0</v>
      </c>
      <c r="J26">
        <v>1.8999999759999999</v>
      </c>
      <c r="K26">
        <v>0</v>
      </c>
      <c r="L26">
        <v>0</v>
      </c>
      <c r="M26">
        <v>0</v>
      </c>
      <c r="N26">
        <v>141</v>
      </c>
      <c r="O26">
        <v>1299</v>
      </c>
      <c r="P26">
        <v>1435</v>
      </c>
      <c r="Q26">
        <f>SUM(daily_activity[[#This Row],[VeryActiveMinutes]:[SedentaryMinutes]])</f>
        <v>1440</v>
      </c>
      <c r="R26">
        <f>daily_activity[[#This Row],[Total Mintues]]/60</f>
        <v>24</v>
      </c>
      <c r="S26">
        <f>IFERROR(daily_activity[[#This Row],[TotalDistance]]/daily_activity[[#This Row],[TotalSteps]],0)</f>
        <v>6.5157749519890258E-4</v>
      </c>
      <c r="T26">
        <f>IFERROR(daily_activity[[#This Row],[TrackerDistance]]/(daily_activity[[#This Row],[Total Mintues]]*daily_activity[[#This Row],[Step Length]]),0)</f>
        <v>2.0249999999999999</v>
      </c>
      <c r="W26" s="13">
        <v>2916</v>
      </c>
      <c r="X26" s="13">
        <v>1435</v>
      </c>
      <c r="AD26" s="18" t="s">
        <v>57</v>
      </c>
      <c r="AE26" s="18">
        <v>24</v>
      </c>
      <c r="AF26" s="16">
        <v>2916</v>
      </c>
      <c r="AG26" s="16">
        <v>1435</v>
      </c>
    </row>
    <row r="27" spans="1:33" x14ac:dyDescent="0.3">
      <c r="A27">
        <v>1624580081</v>
      </c>
      <c r="B27" s="1">
        <v>42480</v>
      </c>
      <c r="C27" t="str">
        <f t="shared" si="0"/>
        <v>Wednesday</v>
      </c>
      <c r="D27">
        <v>4974</v>
      </c>
      <c r="E27">
        <v>3.2300000190000002</v>
      </c>
      <c r="F27">
        <v>3.2300000190000002</v>
      </c>
      <c r="G27">
        <v>0</v>
      </c>
      <c r="H27">
        <v>0</v>
      </c>
      <c r="I27">
        <v>0</v>
      </c>
      <c r="J27">
        <v>3.2300000190000002</v>
      </c>
      <c r="K27">
        <v>0</v>
      </c>
      <c r="L27">
        <v>0</v>
      </c>
      <c r="M27">
        <v>0</v>
      </c>
      <c r="N27">
        <v>151</v>
      </c>
      <c r="O27">
        <v>1289</v>
      </c>
      <c r="P27">
        <v>1446</v>
      </c>
      <c r="Q27">
        <f>SUM(daily_activity[[#This Row],[VeryActiveMinutes]:[SedentaryMinutes]])</f>
        <v>1440</v>
      </c>
      <c r="R27">
        <f>daily_activity[[#This Row],[Total Mintues]]/60</f>
        <v>24</v>
      </c>
      <c r="S27">
        <f>IFERROR(daily_activity[[#This Row],[TotalDistance]]/daily_activity[[#This Row],[TotalSteps]],0)</f>
        <v>6.4937676296743067E-4</v>
      </c>
      <c r="T27">
        <f>IFERROR(daily_activity[[#This Row],[TrackerDistance]]/(daily_activity[[#This Row],[Total Mintues]]*daily_activity[[#This Row],[Step Length]]),0)</f>
        <v>3.4541666666666666</v>
      </c>
      <c r="W27" s="13">
        <v>4974</v>
      </c>
      <c r="X27" s="13">
        <v>1446</v>
      </c>
      <c r="AD27" s="19" t="s">
        <v>62</v>
      </c>
      <c r="AE27" s="19">
        <v>24</v>
      </c>
      <c r="AF27" s="17">
        <v>4974</v>
      </c>
      <c r="AG27" s="17">
        <v>1446</v>
      </c>
    </row>
    <row r="28" spans="1:33" x14ac:dyDescent="0.3">
      <c r="A28">
        <v>1624580081</v>
      </c>
      <c r="B28" s="1">
        <v>42481</v>
      </c>
      <c r="C28" t="str">
        <f t="shared" si="0"/>
        <v>Thursday</v>
      </c>
      <c r="D28">
        <v>6349</v>
      </c>
      <c r="E28">
        <v>4.1300001139999996</v>
      </c>
      <c r="F28">
        <v>4.1300001139999996</v>
      </c>
      <c r="G28">
        <v>0</v>
      </c>
      <c r="H28">
        <v>0</v>
      </c>
      <c r="I28">
        <v>0</v>
      </c>
      <c r="J28">
        <v>4.1100001339999999</v>
      </c>
      <c r="K28">
        <v>0.02</v>
      </c>
      <c r="L28">
        <v>0</v>
      </c>
      <c r="M28">
        <v>0</v>
      </c>
      <c r="N28">
        <v>186</v>
      </c>
      <c r="O28">
        <v>1254</v>
      </c>
      <c r="P28">
        <v>1467</v>
      </c>
      <c r="Q28">
        <f>SUM(daily_activity[[#This Row],[VeryActiveMinutes]:[SedentaryMinutes]])</f>
        <v>1440</v>
      </c>
      <c r="R28">
        <f>daily_activity[[#This Row],[Total Mintues]]/60</f>
        <v>24</v>
      </c>
      <c r="S28">
        <f>IFERROR(daily_activity[[#This Row],[TotalDistance]]/daily_activity[[#This Row],[TotalSteps]],0)</f>
        <v>6.5049615908017002E-4</v>
      </c>
      <c r="T28">
        <f>IFERROR(daily_activity[[#This Row],[TrackerDistance]]/(daily_activity[[#This Row],[Total Mintues]]*daily_activity[[#This Row],[Step Length]]),0)</f>
        <v>4.4090277777777773</v>
      </c>
      <c r="W28" s="13">
        <v>6349</v>
      </c>
      <c r="X28" s="13">
        <v>1467</v>
      </c>
      <c r="AD28" s="18" t="s">
        <v>60</v>
      </c>
      <c r="AE28" s="18">
        <v>24</v>
      </c>
      <c r="AF28" s="16">
        <v>6349</v>
      </c>
      <c r="AG28" s="16">
        <v>1467</v>
      </c>
    </row>
    <row r="29" spans="1:33" x14ac:dyDescent="0.3">
      <c r="A29">
        <v>1624580081</v>
      </c>
      <c r="B29" s="1">
        <v>42482</v>
      </c>
      <c r="C29" t="str">
        <f t="shared" si="0"/>
        <v>Friday</v>
      </c>
      <c r="D29">
        <v>4026</v>
      </c>
      <c r="E29">
        <v>2.619999886</v>
      </c>
      <c r="F29">
        <v>2.619999886</v>
      </c>
      <c r="G29">
        <v>0</v>
      </c>
      <c r="H29">
        <v>0</v>
      </c>
      <c r="I29">
        <v>0</v>
      </c>
      <c r="J29">
        <v>2.5999999049999998</v>
      </c>
      <c r="K29">
        <v>0</v>
      </c>
      <c r="L29">
        <v>0</v>
      </c>
      <c r="M29">
        <v>0</v>
      </c>
      <c r="N29">
        <v>199</v>
      </c>
      <c r="O29">
        <v>1241</v>
      </c>
      <c r="P29">
        <v>1470</v>
      </c>
      <c r="Q29">
        <f>SUM(daily_activity[[#This Row],[VeryActiveMinutes]:[SedentaryMinutes]])</f>
        <v>1440</v>
      </c>
      <c r="R29">
        <f>daily_activity[[#This Row],[Total Mintues]]/60</f>
        <v>24</v>
      </c>
      <c r="S29">
        <f>IFERROR(daily_activity[[#This Row],[TotalDistance]]/daily_activity[[#This Row],[TotalSteps]],0)</f>
        <v>6.5076996671634374E-4</v>
      </c>
      <c r="T29">
        <f>IFERROR(daily_activity[[#This Row],[TrackerDistance]]/(daily_activity[[#This Row],[Total Mintues]]*daily_activity[[#This Row],[Step Length]]),0)</f>
        <v>2.7958333333333334</v>
      </c>
      <c r="W29" s="13">
        <v>4026</v>
      </c>
      <c r="X29" s="13">
        <v>1470</v>
      </c>
      <c r="AD29" s="19" t="s">
        <v>58</v>
      </c>
      <c r="AE29" s="19">
        <v>24</v>
      </c>
      <c r="AF29" s="17">
        <v>4026</v>
      </c>
      <c r="AG29" s="17">
        <v>1470</v>
      </c>
    </row>
    <row r="30" spans="1:33" x14ac:dyDescent="0.3">
      <c r="A30">
        <v>1624580081</v>
      </c>
      <c r="B30" s="1">
        <v>42483</v>
      </c>
      <c r="C30" t="str">
        <f t="shared" si="0"/>
        <v>Saturday</v>
      </c>
      <c r="D30">
        <v>8538</v>
      </c>
      <c r="E30">
        <v>5.5500001909999996</v>
      </c>
      <c r="F30">
        <v>5.5500001909999996</v>
      </c>
      <c r="G30">
        <v>0</v>
      </c>
      <c r="H30">
        <v>0</v>
      </c>
      <c r="I30">
        <v>0</v>
      </c>
      <c r="J30">
        <v>5.5399999619999996</v>
      </c>
      <c r="K30">
        <v>0.01</v>
      </c>
      <c r="L30">
        <v>0</v>
      </c>
      <c r="M30">
        <v>0</v>
      </c>
      <c r="N30">
        <v>227</v>
      </c>
      <c r="O30">
        <v>1213</v>
      </c>
      <c r="P30">
        <v>1562</v>
      </c>
      <c r="Q30">
        <f>SUM(daily_activity[[#This Row],[VeryActiveMinutes]:[SedentaryMinutes]])</f>
        <v>1440</v>
      </c>
      <c r="R30">
        <f>daily_activity[[#This Row],[Total Mintues]]/60</f>
        <v>24</v>
      </c>
      <c r="S30">
        <f>IFERROR(daily_activity[[#This Row],[TotalDistance]]/daily_activity[[#This Row],[TotalSteps]],0)</f>
        <v>6.5003515940501282E-4</v>
      </c>
      <c r="T30">
        <f>IFERROR(daily_activity[[#This Row],[TrackerDistance]]/(daily_activity[[#This Row],[Total Mintues]]*daily_activity[[#This Row],[Step Length]]),0)</f>
        <v>5.9291666666666663</v>
      </c>
      <c r="W30" s="13">
        <v>8538</v>
      </c>
      <c r="X30" s="13">
        <v>1562</v>
      </c>
      <c r="AD30" s="18" t="s">
        <v>59</v>
      </c>
      <c r="AE30" s="18">
        <v>24</v>
      </c>
      <c r="AF30" s="16">
        <v>8538</v>
      </c>
      <c r="AG30" s="16">
        <v>1562</v>
      </c>
    </row>
    <row r="31" spans="1:33" x14ac:dyDescent="0.3">
      <c r="A31">
        <v>1624580081</v>
      </c>
      <c r="B31" s="1">
        <v>42484</v>
      </c>
      <c r="C31" t="str">
        <f t="shared" si="0"/>
        <v>Sunday</v>
      </c>
      <c r="D31">
        <v>6076</v>
      </c>
      <c r="E31">
        <v>3.9500000480000002</v>
      </c>
      <c r="F31">
        <v>3.9500000480000002</v>
      </c>
      <c r="G31">
        <v>0</v>
      </c>
      <c r="H31">
        <v>1.1499999759999999</v>
      </c>
      <c r="I31">
        <v>0.91000002599999996</v>
      </c>
      <c r="J31">
        <v>1.8899999860000001</v>
      </c>
      <c r="K31">
        <v>0</v>
      </c>
      <c r="L31">
        <v>16</v>
      </c>
      <c r="M31">
        <v>18</v>
      </c>
      <c r="N31">
        <v>185</v>
      </c>
      <c r="O31">
        <v>1221</v>
      </c>
      <c r="P31">
        <v>1617</v>
      </c>
      <c r="Q31">
        <f>SUM(daily_activity[[#This Row],[VeryActiveMinutes]:[SedentaryMinutes]])</f>
        <v>1440</v>
      </c>
      <c r="R31">
        <f>daily_activity[[#This Row],[Total Mintues]]/60</f>
        <v>24</v>
      </c>
      <c r="S31">
        <f>IFERROR(daily_activity[[#This Row],[TotalDistance]]/daily_activity[[#This Row],[TotalSteps]],0)</f>
        <v>6.5009875707702433E-4</v>
      </c>
      <c r="T31">
        <f>IFERROR(daily_activity[[#This Row],[TrackerDistance]]/(daily_activity[[#This Row],[Total Mintues]]*daily_activity[[#This Row],[Step Length]]),0)</f>
        <v>4.219444444444445</v>
      </c>
      <c r="W31" s="13">
        <v>6076</v>
      </c>
      <c r="X31" s="13">
        <v>1617</v>
      </c>
      <c r="AD31" s="19" t="s">
        <v>16</v>
      </c>
      <c r="AE31" s="19">
        <v>24</v>
      </c>
      <c r="AF31" s="17">
        <v>6076</v>
      </c>
      <c r="AG31" s="17">
        <v>1617</v>
      </c>
    </row>
    <row r="32" spans="1:33" x14ac:dyDescent="0.3">
      <c r="A32">
        <v>1624580081</v>
      </c>
      <c r="B32" s="1">
        <v>42485</v>
      </c>
      <c r="C32" t="str">
        <f t="shared" si="0"/>
        <v>Monday</v>
      </c>
      <c r="D32">
        <v>6497</v>
      </c>
      <c r="E32">
        <v>4.2199997900000001</v>
      </c>
      <c r="F32">
        <v>4.2199997900000001</v>
      </c>
      <c r="G32">
        <v>0</v>
      </c>
      <c r="H32">
        <v>0</v>
      </c>
      <c r="I32">
        <v>0</v>
      </c>
      <c r="J32">
        <v>4.1999998090000004</v>
      </c>
      <c r="K32">
        <v>0.02</v>
      </c>
      <c r="L32">
        <v>0</v>
      </c>
      <c r="M32">
        <v>0</v>
      </c>
      <c r="N32">
        <v>202</v>
      </c>
      <c r="O32">
        <v>1238</v>
      </c>
      <c r="P32">
        <v>1492</v>
      </c>
      <c r="Q32">
        <f>SUM(daily_activity[[#This Row],[VeryActiveMinutes]:[SedentaryMinutes]])</f>
        <v>1440</v>
      </c>
      <c r="R32">
        <f>daily_activity[[#This Row],[Total Mintues]]/60</f>
        <v>24</v>
      </c>
      <c r="S32">
        <f>IFERROR(daily_activity[[#This Row],[TotalDistance]]/daily_activity[[#This Row],[TotalSteps]],0)</f>
        <v>6.4953052024011081E-4</v>
      </c>
      <c r="T32">
        <f>IFERROR(daily_activity[[#This Row],[TrackerDistance]]/(daily_activity[[#This Row],[Total Mintues]]*daily_activity[[#This Row],[Step Length]]),0)</f>
        <v>4.5118055555555561</v>
      </c>
      <c r="W32" s="13">
        <v>6497</v>
      </c>
      <c r="X32" s="13">
        <v>1492</v>
      </c>
      <c r="AD32" s="18" t="s">
        <v>61</v>
      </c>
      <c r="AE32" s="18">
        <v>24</v>
      </c>
      <c r="AF32" s="16">
        <v>6497</v>
      </c>
      <c r="AG32" s="16">
        <v>1492</v>
      </c>
    </row>
    <row r="33" spans="1:33" x14ac:dyDescent="0.3">
      <c r="A33">
        <v>1624580081</v>
      </c>
      <c r="B33" s="1">
        <v>42486</v>
      </c>
      <c r="C33" t="str">
        <f t="shared" si="0"/>
        <v>Tuesday</v>
      </c>
      <c r="D33">
        <v>2826</v>
      </c>
      <c r="E33">
        <v>1.8400000329999999</v>
      </c>
      <c r="F33">
        <v>1.8400000329999999</v>
      </c>
      <c r="G33">
        <v>0</v>
      </c>
      <c r="H33">
        <v>0</v>
      </c>
      <c r="I33">
        <v>0</v>
      </c>
      <c r="J33">
        <v>1.8300000430000001</v>
      </c>
      <c r="K33">
        <v>0.01</v>
      </c>
      <c r="L33">
        <v>0</v>
      </c>
      <c r="M33">
        <v>0</v>
      </c>
      <c r="N33">
        <v>140</v>
      </c>
      <c r="O33">
        <v>1300</v>
      </c>
      <c r="P33">
        <v>1402</v>
      </c>
      <c r="Q33">
        <f>SUM(daily_activity[[#This Row],[VeryActiveMinutes]:[SedentaryMinutes]])</f>
        <v>1440</v>
      </c>
      <c r="R33">
        <f>daily_activity[[#This Row],[Total Mintues]]/60</f>
        <v>24</v>
      </c>
      <c r="S33">
        <f>IFERROR(daily_activity[[#This Row],[TotalDistance]]/daily_activity[[#This Row],[TotalSteps]],0)</f>
        <v>6.5109696850672327E-4</v>
      </c>
      <c r="T33">
        <f>IFERROR(daily_activity[[#This Row],[TrackerDistance]]/(daily_activity[[#This Row],[Total Mintues]]*daily_activity[[#This Row],[Step Length]]),0)</f>
        <v>1.9624999999999999</v>
      </c>
      <c r="W33" s="13">
        <v>2826</v>
      </c>
      <c r="X33" s="13">
        <v>1402</v>
      </c>
      <c r="AD33" s="19" t="s">
        <v>57</v>
      </c>
      <c r="AE33" s="19">
        <v>24</v>
      </c>
      <c r="AF33" s="17">
        <v>2826</v>
      </c>
      <c r="AG33" s="17">
        <v>1402</v>
      </c>
    </row>
    <row r="34" spans="1:33" x14ac:dyDescent="0.3">
      <c r="A34">
        <v>1624580081</v>
      </c>
      <c r="B34" s="1">
        <v>42487</v>
      </c>
      <c r="C34" t="str">
        <f t="shared" si="0"/>
        <v>Wednesday</v>
      </c>
      <c r="D34">
        <v>8367</v>
      </c>
      <c r="E34">
        <v>5.4400000569999998</v>
      </c>
      <c r="F34">
        <v>5.4400000569999998</v>
      </c>
      <c r="G34">
        <v>0</v>
      </c>
      <c r="H34">
        <v>1.1100000139999999</v>
      </c>
      <c r="I34">
        <v>1.8700000050000001</v>
      </c>
      <c r="J34">
        <v>2.460000038</v>
      </c>
      <c r="K34">
        <v>0</v>
      </c>
      <c r="L34">
        <v>17</v>
      </c>
      <c r="M34">
        <v>36</v>
      </c>
      <c r="N34">
        <v>154</v>
      </c>
      <c r="O34">
        <v>1233</v>
      </c>
      <c r="P34">
        <v>1670</v>
      </c>
      <c r="Q34">
        <f>SUM(daily_activity[[#This Row],[VeryActiveMinutes]:[SedentaryMinutes]])</f>
        <v>1440</v>
      </c>
      <c r="R34">
        <f>daily_activity[[#This Row],[Total Mintues]]/60</f>
        <v>24</v>
      </c>
      <c r="S34">
        <f>IFERROR(daily_activity[[#This Row],[TotalDistance]]/daily_activity[[#This Row],[TotalSteps]],0)</f>
        <v>6.501733066810087E-4</v>
      </c>
      <c r="T34">
        <f>IFERROR(daily_activity[[#This Row],[TrackerDistance]]/(daily_activity[[#This Row],[Total Mintues]]*daily_activity[[#This Row],[Step Length]]),0)</f>
        <v>5.8104166666666668</v>
      </c>
      <c r="W34" s="13">
        <v>8367</v>
      </c>
      <c r="X34" s="13">
        <v>1670</v>
      </c>
      <c r="AD34" s="18" t="s">
        <v>62</v>
      </c>
      <c r="AE34" s="18">
        <v>24</v>
      </c>
      <c r="AF34" s="16">
        <v>8367</v>
      </c>
      <c r="AG34" s="16">
        <v>1670</v>
      </c>
    </row>
    <row r="35" spans="1:33" x14ac:dyDescent="0.3">
      <c r="A35">
        <v>1624580081</v>
      </c>
      <c r="B35" s="1">
        <v>42488</v>
      </c>
      <c r="C35" t="str">
        <f t="shared" si="0"/>
        <v>Thursday</v>
      </c>
      <c r="D35">
        <v>2759</v>
      </c>
      <c r="E35">
        <v>1.789999962</v>
      </c>
      <c r="F35">
        <v>1.789999962</v>
      </c>
      <c r="G35">
        <v>0</v>
      </c>
      <c r="H35">
        <v>0</v>
      </c>
      <c r="I35">
        <v>0.20000000300000001</v>
      </c>
      <c r="J35">
        <v>1.6000000240000001</v>
      </c>
      <c r="K35">
        <v>0</v>
      </c>
      <c r="L35">
        <v>0</v>
      </c>
      <c r="M35">
        <v>5</v>
      </c>
      <c r="N35">
        <v>115</v>
      </c>
      <c r="O35">
        <v>1320</v>
      </c>
      <c r="P35">
        <v>1401</v>
      </c>
      <c r="Q35">
        <f>SUM(daily_activity[[#This Row],[VeryActiveMinutes]:[SedentaryMinutes]])</f>
        <v>1440</v>
      </c>
      <c r="R35">
        <f>daily_activity[[#This Row],[Total Mintues]]/60</f>
        <v>24</v>
      </c>
      <c r="S35">
        <f>IFERROR(daily_activity[[#This Row],[TotalDistance]]/daily_activity[[#This Row],[TotalSteps]],0)</f>
        <v>6.4878577818050021E-4</v>
      </c>
      <c r="T35">
        <f>IFERROR(daily_activity[[#This Row],[TrackerDistance]]/(daily_activity[[#This Row],[Total Mintues]]*daily_activity[[#This Row],[Step Length]]),0)</f>
        <v>1.915972222222222</v>
      </c>
      <c r="W35" s="13">
        <v>2759</v>
      </c>
      <c r="X35" s="13">
        <v>1401</v>
      </c>
      <c r="AD35" s="19" t="s">
        <v>60</v>
      </c>
      <c r="AE35" s="19">
        <v>24</v>
      </c>
      <c r="AF35" s="17">
        <v>2759</v>
      </c>
      <c r="AG35" s="17">
        <v>1401</v>
      </c>
    </row>
    <row r="36" spans="1:33" x14ac:dyDescent="0.3">
      <c r="A36">
        <v>1624580081</v>
      </c>
      <c r="B36" s="1">
        <v>42489</v>
      </c>
      <c r="C36" t="str">
        <f t="shared" si="0"/>
        <v>Friday</v>
      </c>
      <c r="D36">
        <v>2390</v>
      </c>
      <c r="E36">
        <v>1.5499999520000001</v>
      </c>
      <c r="F36">
        <v>1.5499999520000001</v>
      </c>
      <c r="G36">
        <v>0</v>
      </c>
      <c r="H36">
        <v>0</v>
      </c>
      <c r="I36">
        <v>0</v>
      </c>
      <c r="J36">
        <v>1.5499999520000001</v>
      </c>
      <c r="K36">
        <v>0</v>
      </c>
      <c r="L36">
        <v>0</v>
      </c>
      <c r="M36">
        <v>0</v>
      </c>
      <c r="N36">
        <v>150</v>
      </c>
      <c r="O36">
        <v>1290</v>
      </c>
      <c r="P36">
        <v>1404</v>
      </c>
      <c r="Q36">
        <f>SUM(daily_activity[[#This Row],[VeryActiveMinutes]:[SedentaryMinutes]])</f>
        <v>1440</v>
      </c>
      <c r="R36">
        <f>daily_activity[[#This Row],[Total Mintues]]/60</f>
        <v>24</v>
      </c>
      <c r="S36">
        <f>IFERROR(daily_activity[[#This Row],[TotalDistance]]/daily_activity[[#This Row],[TotalSteps]],0)</f>
        <v>6.485355447698745E-4</v>
      </c>
      <c r="T36">
        <f>IFERROR(daily_activity[[#This Row],[TrackerDistance]]/(daily_activity[[#This Row],[Total Mintues]]*daily_activity[[#This Row],[Step Length]]),0)</f>
        <v>1.6597222222222223</v>
      </c>
      <c r="W36" s="13">
        <v>2390</v>
      </c>
      <c r="X36" s="13">
        <v>1404</v>
      </c>
      <c r="AD36" s="18" t="s">
        <v>58</v>
      </c>
      <c r="AE36" s="18">
        <v>24</v>
      </c>
      <c r="AF36" s="16">
        <v>2390</v>
      </c>
      <c r="AG36" s="16">
        <v>1404</v>
      </c>
    </row>
    <row r="37" spans="1:33" x14ac:dyDescent="0.3">
      <c r="A37">
        <v>1624580081</v>
      </c>
      <c r="B37" s="1">
        <v>42490</v>
      </c>
      <c r="C37" t="str">
        <f t="shared" si="0"/>
        <v>Saturday</v>
      </c>
      <c r="D37">
        <v>6474</v>
      </c>
      <c r="E37">
        <v>4.3000001909999996</v>
      </c>
      <c r="F37">
        <v>4.3000001909999996</v>
      </c>
      <c r="G37">
        <v>0</v>
      </c>
      <c r="H37">
        <v>0.89999997600000003</v>
      </c>
      <c r="I37">
        <v>1.2799999710000001</v>
      </c>
      <c r="J37">
        <v>2.119999886</v>
      </c>
      <c r="K37">
        <v>0.01</v>
      </c>
      <c r="L37">
        <v>11</v>
      </c>
      <c r="M37">
        <v>23</v>
      </c>
      <c r="N37">
        <v>224</v>
      </c>
      <c r="O37">
        <v>1182</v>
      </c>
      <c r="P37">
        <v>1655</v>
      </c>
      <c r="Q37">
        <f>SUM(daily_activity[[#This Row],[VeryActiveMinutes]:[SedentaryMinutes]])</f>
        <v>1440</v>
      </c>
      <c r="R37">
        <f>daily_activity[[#This Row],[Total Mintues]]/60</f>
        <v>24</v>
      </c>
      <c r="S37">
        <f>IFERROR(daily_activity[[#This Row],[TotalDistance]]/daily_activity[[#This Row],[TotalSteps]],0)</f>
        <v>6.6419527201112133E-4</v>
      </c>
      <c r="T37">
        <f>IFERROR(daily_activity[[#This Row],[TrackerDistance]]/(daily_activity[[#This Row],[Total Mintues]]*daily_activity[[#This Row],[Step Length]]),0)</f>
        <v>4.4958333333333336</v>
      </c>
      <c r="W37" s="13">
        <v>6474</v>
      </c>
      <c r="X37" s="13">
        <v>1655</v>
      </c>
      <c r="AD37" s="19" t="s">
        <v>59</v>
      </c>
      <c r="AE37" s="19">
        <v>24</v>
      </c>
      <c r="AF37" s="17">
        <v>6474</v>
      </c>
      <c r="AG37" s="17">
        <v>1655</v>
      </c>
    </row>
    <row r="38" spans="1:33" x14ac:dyDescent="0.3">
      <c r="A38">
        <v>1644430081</v>
      </c>
      <c r="B38" s="1">
        <v>42473</v>
      </c>
      <c r="C38" t="str">
        <f t="shared" si="0"/>
        <v>Wednesday</v>
      </c>
      <c r="D38">
        <v>8001</v>
      </c>
      <c r="E38">
        <v>5.8200001720000003</v>
      </c>
      <c r="F38">
        <v>5.8200001720000003</v>
      </c>
      <c r="G38">
        <v>0</v>
      </c>
      <c r="H38">
        <v>2.2799999710000001</v>
      </c>
      <c r="I38">
        <v>0.89999997600000003</v>
      </c>
      <c r="J38">
        <v>2.6400001049999999</v>
      </c>
      <c r="K38">
        <v>0</v>
      </c>
      <c r="L38">
        <v>30</v>
      </c>
      <c r="M38">
        <v>16</v>
      </c>
      <c r="N38">
        <v>135</v>
      </c>
      <c r="O38">
        <v>1259</v>
      </c>
      <c r="P38">
        <v>2902</v>
      </c>
      <c r="Q38">
        <f>SUM(daily_activity[[#This Row],[VeryActiveMinutes]:[SedentaryMinutes]])</f>
        <v>1440</v>
      </c>
      <c r="R38">
        <f>daily_activity[[#This Row],[Total Mintues]]/60</f>
        <v>24</v>
      </c>
      <c r="S38">
        <f>IFERROR(daily_activity[[#This Row],[TotalDistance]]/daily_activity[[#This Row],[TotalSteps]],0)</f>
        <v>7.2740909536307967E-4</v>
      </c>
      <c r="T38">
        <f>IFERROR(daily_activity[[#This Row],[TrackerDistance]]/(daily_activity[[#This Row],[Total Mintues]]*daily_activity[[#This Row],[Step Length]]),0)</f>
        <v>5.5562500000000004</v>
      </c>
      <c r="W38" s="13">
        <v>8001</v>
      </c>
      <c r="X38" s="13">
        <v>2902</v>
      </c>
      <c r="AD38" s="18" t="s">
        <v>62</v>
      </c>
      <c r="AE38" s="18">
        <v>24</v>
      </c>
      <c r="AF38" s="16">
        <v>8001</v>
      </c>
      <c r="AG38" s="16">
        <v>2902</v>
      </c>
    </row>
    <row r="39" spans="1:33" x14ac:dyDescent="0.3">
      <c r="A39">
        <v>1644430081</v>
      </c>
      <c r="B39" s="1">
        <v>42474</v>
      </c>
      <c r="C39" t="str">
        <f t="shared" si="0"/>
        <v>Thursday</v>
      </c>
      <c r="D39">
        <v>11037</v>
      </c>
      <c r="E39">
        <v>8.0200004580000002</v>
      </c>
      <c r="F39">
        <v>8.0200004580000002</v>
      </c>
      <c r="G39">
        <v>0</v>
      </c>
      <c r="H39">
        <v>0.36000001399999998</v>
      </c>
      <c r="I39">
        <v>2.5599999430000002</v>
      </c>
      <c r="J39">
        <v>5.0999999049999998</v>
      </c>
      <c r="K39">
        <v>0</v>
      </c>
      <c r="L39">
        <v>5</v>
      </c>
      <c r="M39">
        <v>58</v>
      </c>
      <c r="N39">
        <v>252</v>
      </c>
      <c r="O39">
        <v>1125</v>
      </c>
      <c r="P39">
        <v>3226</v>
      </c>
      <c r="Q39">
        <f>SUM(daily_activity[[#This Row],[VeryActiveMinutes]:[SedentaryMinutes]])</f>
        <v>1440</v>
      </c>
      <c r="R39">
        <f>daily_activity[[#This Row],[Total Mintues]]/60</f>
        <v>24</v>
      </c>
      <c r="S39">
        <f>IFERROR(daily_activity[[#This Row],[TotalDistance]]/daily_activity[[#This Row],[TotalSteps]],0)</f>
        <v>7.2664677521065506E-4</v>
      </c>
      <c r="T39">
        <f>IFERROR(daily_activity[[#This Row],[TrackerDistance]]/(daily_activity[[#This Row],[Total Mintues]]*daily_activity[[#This Row],[Step Length]]),0)</f>
        <v>7.6645833333333337</v>
      </c>
      <c r="W39" s="13">
        <v>11037</v>
      </c>
      <c r="X39" s="13">
        <v>3226</v>
      </c>
      <c r="AD39" s="19" t="s">
        <v>60</v>
      </c>
      <c r="AE39" s="19">
        <v>24</v>
      </c>
      <c r="AF39" s="17">
        <v>11037</v>
      </c>
      <c r="AG39" s="17">
        <v>3226</v>
      </c>
    </row>
    <row r="40" spans="1:33" x14ac:dyDescent="0.3">
      <c r="A40">
        <v>1644430081</v>
      </c>
      <c r="B40" s="1">
        <v>42475</v>
      </c>
      <c r="C40" t="str">
        <f t="shared" si="0"/>
        <v>Friday</v>
      </c>
      <c r="D40">
        <v>5263</v>
      </c>
      <c r="E40">
        <v>3.829999924</v>
      </c>
      <c r="F40">
        <v>3.829999924</v>
      </c>
      <c r="G40">
        <v>0</v>
      </c>
      <c r="H40">
        <v>0.219999999</v>
      </c>
      <c r="I40">
        <v>0.15000000599999999</v>
      </c>
      <c r="J40">
        <v>3.4500000480000002</v>
      </c>
      <c r="K40">
        <v>0</v>
      </c>
      <c r="L40">
        <v>3</v>
      </c>
      <c r="M40">
        <v>4</v>
      </c>
      <c r="N40">
        <v>170</v>
      </c>
      <c r="O40">
        <v>1263</v>
      </c>
      <c r="P40">
        <v>2750</v>
      </c>
      <c r="Q40">
        <f>SUM(daily_activity[[#This Row],[VeryActiveMinutes]:[SedentaryMinutes]])</f>
        <v>1440</v>
      </c>
      <c r="R40">
        <f>daily_activity[[#This Row],[Total Mintues]]/60</f>
        <v>24</v>
      </c>
      <c r="S40">
        <f>IFERROR(daily_activity[[#This Row],[TotalDistance]]/daily_activity[[#This Row],[TotalSteps]],0)</f>
        <v>7.277218172145164E-4</v>
      </c>
      <c r="T40">
        <f>IFERROR(daily_activity[[#This Row],[TrackerDistance]]/(daily_activity[[#This Row],[Total Mintues]]*daily_activity[[#This Row],[Step Length]]),0)</f>
        <v>3.6548611111111113</v>
      </c>
      <c r="W40" s="13">
        <v>5263</v>
      </c>
      <c r="X40" s="13">
        <v>2750</v>
      </c>
      <c r="AD40" s="18" t="s">
        <v>58</v>
      </c>
      <c r="AE40" s="18">
        <v>24</v>
      </c>
      <c r="AF40" s="16">
        <v>5263</v>
      </c>
      <c r="AG40" s="16">
        <v>2750</v>
      </c>
    </row>
    <row r="41" spans="1:33" x14ac:dyDescent="0.3">
      <c r="A41">
        <v>1644430081</v>
      </c>
      <c r="B41" s="1">
        <v>42476</v>
      </c>
      <c r="C41" t="str">
        <f t="shared" si="0"/>
        <v>Saturday</v>
      </c>
      <c r="D41">
        <v>15300</v>
      </c>
      <c r="E41">
        <v>11.119999890000001</v>
      </c>
      <c r="F41">
        <v>11.119999890000001</v>
      </c>
      <c r="G41">
        <v>0</v>
      </c>
      <c r="H41">
        <v>4.0999999049999998</v>
      </c>
      <c r="I41">
        <v>1.8799999949999999</v>
      </c>
      <c r="J41">
        <v>5.0900001530000001</v>
      </c>
      <c r="K41">
        <v>0</v>
      </c>
      <c r="L41">
        <v>51</v>
      </c>
      <c r="M41">
        <v>42</v>
      </c>
      <c r="N41">
        <v>212</v>
      </c>
      <c r="O41">
        <v>1135</v>
      </c>
      <c r="P41">
        <v>3493</v>
      </c>
      <c r="Q41">
        <f>SUM(daily_activity[[#This Row],[VeryActiveMinutes]:[SedentaryMinutes]])</f>
        <v>1440</v>
      </c>
      <c r="R41">
        <f>daily_activity[[#This Row],[Total Mintues]]/60</f>
        <v>24</v>
      </c>
      <c r="S41">
        <f>IFERROR(daily_activity[[#This Row],[TotalDistance]]/daily_activity[[#This Row],[TotalSteps]],0)</f>
        <v>7.2679737843137256E-4</v>
      </c>
      <c r="T41">
        <f>IFERROR(daily_activity[[#This Row],[TrackerDistance]]/(daily_activity[[#This Row],[Total Mintues]]*daily_activity[[#This Row],[Step Length]]),0)</f>
        <v>10.625000000000002</v>
      </c>
      <c r="W41" s="13">
        <v>15300</v>
      </c>
      <c r="X41" s="13">
        <v>3493</v>
      </c>
      <c r="AD41" s="19" t="s">
        <v>59</v>
      </c>
      <c r="AE41" s="19">
        <v>24</v>
      </c>
      <c r="AF41" s="17">
        <v>15300</v>
      </c>
      <c r="AG41" s="17">
        <v>3493</v>
      </c>
    </row>
    <row r="42" spans="1:33" x14ac:dyDescent="0.3">
      <c r="A42">
        <v>1644430081</v>
      </c>
      <c r="B42" s="1">
        <v>42477</v>
      </c>
      <c r="C42" t="str">
        <f t="shared" si="0"/>
        <v>Sunday</v>
      </c>
      <c r="D42">
        <v>8757</v>
      </c>
      <c r="E42">
        <v>6.3699998860000004</v>
      </c>
      <c r="F42">
        <v>6.3699998860000004</v>
      </c>
      <c r="G42">
        <v>0</v>
      </c>
      <c r="H42">
        <v>2.25</v>
      </c>
      <c r="I42">
        <v>0.56999999300000004</v>
      </c>
      <c r="J42">
        <v>3.5499999519999998</v>
      </c>
      <c r="K42">
        <v>0</v>
      </c>
      <c r="L42">
        <v>29</v>
      </c>
      <c r="M42">
        <v>13</v>
      </c>
      <c r="N42">
        <v>186</v>
      </c>
      <c r="O42">
        <v>1212</v>
      </c>
      <c r="P42">
        <v>3011</v>
      </c>
      <c r="Q42">
        <f>SUM(daily_activity[[#This Row],[VeryActiveMinutes]:[SedentaryMinutes]])</f>
        <v>1440</v>
      </c>
      <c r="R42">
        <f>daily_activity[[#This Row],[Total Mintues]]/60</f>
        <v>24</v>
      </c>
      <c r="S42">
        <f>IFERROR(daily_activity[[#This Row],[TotalDistance]]/daily_activity[[#This Row],[TotalSteps]],0)</f>
        <v>7.2741805252940505E-4</v>
      </c>
      <c r="T42">
        <f>IFERROR(daily_activity[[#This Row],[TrackerDistance]]/(daily_activity[[#This Row],[Total Mintues]]*daily_activity[[#This Row],[Step Length]]),0)</f>
        <v>6.0812499999999998</v>
      </c>
      <c r="W42" s="13">
        <v>8757</v>
      </c>
      <c r="X42" s="13">
        <v>3011</v>
      </c>
      <c r="AD42" s="18" t="s">
        <v>16</v>
      </c>
      <c r="AE42" s="18">
        <v>24</v>
      </c>
      <c r="AF42" s="16">
        <v>8757</v>
      </c>
      <c r="AG42" s="16">
        <v>3011</v>
      </c>
    </row>
    <row r="43" spans="1:33" x14ac:dyDescent="0.3">
      <c r="A43">
        <v>1644430081</v>
      </c>
      <c r="B43" s="1">
        <v>42478</v>
      </c>
      <c r="C43" t="str">
        <f t="shared" si="0"/>
        <v>Monday</v>
      </c>
      <c r="D43">
        <v>7132</v>
      </c>
      <c r="E43">
        <v>5.1900000569999998</v>
      </c>
      <c r="F43">
        <v>5.1900000569999998</v>
      </c>
      <c r="G43">
        <v>0</v>
      </c>
      <c r="H43">
        <v>1.0700000519999999</v>
      </c>
      <c r="I43">
        <v>1.6699999569999999</v>
      </c>
      <c r="J43">
        <v>2.4500000480000002</v>
      </c>
      <c r="K43">
        <v>0</v>
      </c>
      <c r="L43">
        <v>15</v>
      </c>
      <c r="M43">
        <v>33</v>
      </c>
      <c r="N43">
        <v>121</v>
      </c>
      <c r="O43">
        <v>1271</v>
      </c>
      <c r="P43">
        <v>2806</v>
      </c>
      <c r="Q43">
        <f>SUM(daily_activity[[#This Row],[VeryActiveMinutes]:[SedentaryMinutes]])</f>
        <v>1440</v>
      </c>
      <c r="R43">
        <f>daily_activity[[#This Row],[Total Mintues]]/60</f>
        <v>24</v>
      </c>
      <c r="S43">
        <f>IFERROR(daily_activity[[#This Row],[TotalDistance]]/daily_activity[[#This Row],[TotalSteps]],0)</f>
        <v>7.2770612128435219E-4</v>
      </c>
      <c r="T43">
        <f>IFERROR(daily_activity[[#This Row],[TrackerDistance]]/(daily_activity[[#This Row],[Total Mintues]]*daily_activity[[#This Row],[Step Length]]),0)</f>
        <v>4.9527777777777775</v>
      </c>
      <c r="W43" s="13">
        <v>7132</v>
      </c>
      <c r="X43" s="13">
        <v>2806</v>
      </c>
      <c r="AD43" s="19" t="s">
        <v>61</v>
      </c>
      <c r="AE43" s="19">
        <v>24</v>
      </c>
      <c r="AF43" s="17">
        <v>7132</v>
      </c>
      <c r="AG43" s="17">
        <v>2806</v>
      </c>
    </row>
    <row r="44" spans="1:33" x14ac:dyDescent="0.3">
      <c r="A44">
        <v>1644430081</v>
      </c>
      <c r="B44" s="1">
        <v>42479</v>
      </c>
      <c r="C44" t="str">
        <f t="shared" si="0"/>
        <v>Tuesday</v>
      </c>
      <c r="D44">
        <v>11256</v>
      </c>
      <c r="E44">
        <v>8.1800003050000001</v>
      </c>
      <c r="F44">
        <v>8.1800003050000001</v>
      </c>
      <c r="G44">
        <v>0</v>
      </c>
      <c r="H44">
        <v>0.36000001399999998</v>
      </c>
      <c r="I44">
        <v>2.5299999710000001</v>
      </c>
      <c r="J44">
        <v>5.3000001909999996</v>
      </c>
      <c r="K44">
        <v>0</v>
      </c>
      <c r="L44">
        <v>5</v>
      </c>
      <c r="M44">
        <v>58</v>
      </c>
      <c r="N44">
        <v>278</v>
      </c>
      <c r="O44">
        <v>1099</v>
      </c>
      <c r="P44">
        <v>3300</v>
      </c>
      <c r="Q44">
        <f>SUM(daily_activity[[#This Row],[VeryActiveMinutes]:[SedentaryMinutes]])</f>
        <v>1440</v>
      </c>
      <c r="R44">
        <f>daily_activity[[#This Row],[Total Mintues]]/60</f>
        <v>24</v>
      </c>
      <c r="S44">
        <f>IFERROR(daily_activity[[#This Row],[TotalDistance]]/daily_activity[[#This Row],[TotalSteps]],0)</f>
        <v>7.2672355232764746E-4</v>
      </c>
      <c r="T44">
        <f>IFERROR(daily_activity[[#This Row],[TrackerDistance]]/(daily_activity[[#This Row],[Total Mintues]]*daily_activity[[#This Row],[Step Length]]),0)</f>
        <v>7.8166666666666673</v>
      </c>
      <c r="W44" s="13">
        <v>11256</v>
      </c>
      <c r="X44" s="13">
        <v>3300</v>
      </c>
      <c r="AD44" s="18" t="s">
        <v>57</v>
      </c>
      <c r="AE44" s="18">
        <v>24</v>
      </c>
      <c r="AF44" s="16">
        <v>11256</v>
      </c>
      <c r="AG44" s="16">
        <v>3300</v>
      </c>
    </row>
    <row r="45" spans="1:33" x14ac:dyDescent="0.3">
      <c r="A45">
        <v>1644430081</v>
      </c>
      <c r="B45" s="1">
        <v>42480</v>
      </c>
      <c r="C45" t="str">
        <f t="shared" si="0"/>
        <v>Wednesday</v>
      </c>
      <c r="D45">
        <v>2436</v>
      </c>
      <c r="E45">
        <v>1.769999981</v>
      </c>
      <c r="F45">
        <v>1.769999981</v>
      </c>
      <c r="G45">
        <v>0</v>
      </c>
      <c r="H45">
        <v>0</v>
      </c>
      <c r="I45">
        <v>0</v>
      </c>
      <c r="J45">
        <v>1.7599999900000001</v>
      </c>
      <c r="K45">
        <v>0.01</v>
      </c>
      <c r="L45">
        <v>0</v>
      </c>
      <c r="M45">
        <v>0</v>
      </c>
      <c r="N45">
        <v>125</v>
      </c>
      <c r="O45">
        <v>1315</v>
      </c>
      <c r="P45">
        <v>2430</v>
      </c>
      <c r="Q45">
        <f>SUM(daily_activity[[#This Row],[VeryActiveMinutes]:[SedentaryMinutes]])</f>
        <v>1440</v>
      </c>
      <c r="R45">
        <f>daily_activity[[#This Row],[Total Mintues]]/60</f>
        <v>24</v>
      </c>
      <c r="S45">
        <f>IFERROR(daily_activity[[#This Row],[TotalDistance]]/daily_activity[[#This Row],[TotalSteps]],0)</f>
        <v>7.2660097742200324E-4</v>
      </c>
      <c r="T45">
        <f>IFERROR(daily_activity[[#This Row],[TrackerDistance]]/(daily_activity[[#This Row],[Total Mintues]]*daily_activity[[#This Row],[Step Length]]),0)</f>
        <v>1.6916666666666667</v>
      </c>
      <c r="W45" s="13">
        <v>2436</v>
      </c>
      <c r="X45" s="13">
        <v>2430</v>
      </c>
      <c r="AD45" s="19" t="s">
        <v>62</v>
      </c>
      <c r="AE45" s="19">
        <v>24</v>
      </c>
      <c r="AF45" s="17">
        <v>2436</v>
      </c>
      <c r="AG45" s="17">
        <v>2430</v>
      </c>
    </row>
    <row r="46" spans="1:33" x14ac:dyDescent="0.3">
      <c r="A46">
        <v>1644430081</v>
      </c>
      <c r="B46" s="1">
        <v>42481</v>
      </c>
      <c r="C46" t="str">
        <f t="shared" si="0"/>
        <v>Thursday</v>
      </c>
      <c r="D46">
        <v>1223</v>
      </c>
      <c r="E46">
        <v>0.88999998599999997</v>
      </c>
      <c r="F46">
        <v>0.88999998599999997</v>
      </c>
      <c r="G46">
        <v>0</v>
      </c>
      <c r="H46">
        <v>0</v>
      </c>
      <c r="I46">
        <v>0</v>
      </c>
      <c r="J46">
        <v>0.87999999500000003</v>
      </c>
      <c r="K46">
        <v>0.01</v>
      </c>
      <c r="L46">
        <v>0</v>
      </c>
      <c r="M46">
        <v>0</v>
      </c>
      <c r="N46">
        <v>38</v>
      </c>
      <c r="O46">
        <v>1402</v>
      </c>
      <c r="P46">
        <v>2140</v>
      </c>
      <c r="Q46">
        <f>SUM(daily_activity[[#This Row],[VeryActiveMinutes]:[SedentaryMinutes]])</f>
        <v>1440</v>
      </c>
      <c r="R46">
        <f>daily_activity[[#This Row],[Total Mintues]]/60</f>
        <v>24</v>
      </c>
      <c r="S46">
        <f>IFERROR(daily_activity[[#This Row],[TotalDistance]]/daily_activity[[#This Row],[TotalSteps]],0)</f>
        <v>7.2771871300081759E-4</v>
      </c>
      <c r="T46">
        <f>IFERROR(daily_activity[[#This Row],[TrackerDistance]]/(daily_activity[[#This Row],[Total Mintues]]*daily_activity[[#This Row],[Step Length]]),0)</f>
        <v>0.84930555555555565</v>
      </c>
      <c r="W46" s="13">
        <v>1223</v>
      </c>
      <c r="X46" s="13">
        <v>2140</v>
      </c>
      <c r="AD46" s="18" t="s">
        <v>60</v>
      </c>
      <c r="AE46" s="18">
        <v>24</v>
      </c>
      <c r="AF46" s="16">
        <v>1223</v>
      </c>
      <c r="AG46" s="16">
        <v>2140</v>
      </c>
    </row>
    <row r="47" spans="1:33" x14ac:dyDescent="0.3">
      <c r="A47">
        <v>1644430081</v>
      </c>
      <c r="B47" s="1">
        <v>42482</v>
      </c>
      <c r="C47" t="str">
        <f t="shared" si="0"/>
        <v>Friday</v>
      </c>
      <c r="D47">
        <v>3673</v>
      </c>
      <c r="E47">
        <v>2.670000076</v>
      </c>
      <c r="F47">
        <v>2.670000076</v>
      </c>
      <c r="G47">
        <v>0</v>
      </c>
      <c r="H47">
        <v>0</v>
      </c>
      <c r="I47">
        <v>0</v>
      </c>
      <c r="J47">
        <v>2.6600000860000002</v>
      </c>
      <c r="K47">
        <v>0.01</v>
      </c>
      <c r="L47">
        <v>0</v>
      </c>
      <c r="M47">
        <v>0</v>
      </c>
      <c r="N47">
        <v>86</v>
      </c>
      <c r="O47">
        <v>1354</v>
      </c>
      <c r="P47">
        <v>2344</v>
      </c>
      <c r="Q47">
        <f>SUM(daily_activity[[#This Row],[VeryActiveMinutes]:[SedentaryMinutes]])</f>
        <v>1440</v>
      </c>
      <c r="R47">
        <f>daily_activity[[#This Row],[Total Mintues]]/60</f>
        <v>24</v>
      </c>
      <c r="S47">
        <f>IFERROR(daily_activity[[#This Row],[TotalDistance]]/daily_activity[[#This Row],[TotalSteps]],0)</f>
        <v>7.2692623904165531E-4</v>
      </c>
      <c r="T47">
        <f>IFERROR(daily_activity[[#This Row],[TrackerDistance]]/(daily_activity[[#This Row],[Total Mintues]]*daily_activity[[#This Row],[Step Length]]),0)</f>
        <v>2.5506944444444448</v>
      </c>
      <c r="W47" s="13">
        <v>3673</v>
      </c>
      <c r="X47" s="13">
        <v>2344</v>
      </c>
      <c r="AD47" s="19" t="s">
        <v>58</v>
      </c>
      <c r="AE47" s="19">
        <v>24</v>
      </c>
      <c r="AF47" s="17">
        <v>3673</v>
      </c>
      <c r="AG47" s="17">
        <v>2344</v>
      </c>
    </row>
    <row r="48" spans="1:33" x14ac:dyDescent="0.3">
      <c r="A48">
        <v>1644430081</v>
      </c>
      <c r="B48" s="1">
        <v>42483</v>
      </c>
      <c r="C48" t="str">
        <f t="shared" si="0"/>
        <v>Saturday</v>
      </c>
      <c r="D48">
        <v>6637</v>
      </c>
      <c r="E48">
        <v>4.829999924</v>
      </c>
      <c r="F48">
        <v>4.829999924</v>
      </c>
      <c r="G48">
        <v>0</v>
      </c>
      <c r="H48">
        <v>0</v>
      </c>
      <c r="I48">
        <v>0.579999983</v>
      </c>
      <c r="J48">
        <v>4.25</v>
      </c>
      <c r="K48">
        <v>0</v>
      </c>
      <c r="L48">
        <v>0</v>
      </c>
      <c r="M48">
        <v>15</v>
      </c>
      <c r="N48">
        <v>160</v>
      </c>
      <c r="O48">
        <v>1265</v>
      </c>
      <c r="P48">
        <v>2677</v>
      </c>
      <c r="Q48">
        <f>SUM(daily_activity[[#This Row],[VeryActiveMinutes]:[SedentaryMinutes]])</f>
        <v>1440</v>
      </c>
      <c r="R48">
        <f>daily_activity[[#This Row],[Total Mintues]]/60</f>
        <v>24</v>
      </c>
      <c r="S48">
        <f>IFERROR(daily_activity[[#This Row],[TotalDistance]]/daily_activity[[#This Row],[TotalSteps]],0)</f>
        <v>7.2773842458942288E-4</v>
      </c>
      <c r="T48">
        <f>IFERROR(daily_activity[[#This Row],[TrackerDistance]]/(daily_activity[[#This Row],[Total Mintues]]*daily_activity[[#This Row],[Step Length]]),0)</f>
        <v>4.6090277777777784</v>
      </c>
      <c r="W48" s="13">
        <v>6637</v>
      </c>
      <c r="X48" s="13">
        <v>2677</v>
      </c>
      <c r="AD48" s="18" t="s">
        <v>59</v>
      </c>
      <c r="AE48" s="18">
        <v>24</v>
      </c>
      <c r="AF48" s="16">
        <v>6637</v>
      </c>
      <c r="AG48" s="16">
        <v>2677</v>
      </c>
    </row>
    <row r="49" spans="1:33" x14ac:dyDescent="0.3">
      <c r="A49">
        <v>1644430081</v>
      </c>
      <c r="B49" s="1">
        <v>42484</v>
      </c>
      <c r="C49" t="str">
        <f t="shared" si="0"/>
        <v>Sunday</v>
      </c>
      <c r="D49">
        <v>3321</v>
      </c>
      <c r="E49">
        <v>2.4100000860000002</v>
      </c>
      <c r="F49">
        <v>2.4100000860000002</v>
      </c>
      <c r="G49">
        <v>0</v>
      </c>
      <c r="H49">
        <v>0</v>
      </c>
      <c r="I49">
        <v>0</v>
      </c>
      <c r="J49">
        <v>2.4100000860000002</v>
      </c>
      <c r="K49">
        <v>0</v>
      </c>
      <c r="L49">
        <v>0</v>
      </c>
      <c r="M49">
        <v>0</v>
      </c>
      <c r="N49">
        <v>89</v>
      </c>
      <c r="O49">
        <v>1351</v>
      </c>
      <c r="P49">
        <v>2413</v>
      </c>
      <c r="Q49">
        <f>SUM(daily_activity[[#This Row],[VeryActiveMinutes]:[SedentaryMinutes]])</f>
        <v>1440</v>
      </c>
      <c r="R49">
        <f>daily_activity[[#This Row],[Total Mintues]]/60</f>
        <v>24</v>
      </c>
      <c r="S49">
        <f>IFERROR(daily_activity[[#This Row],[TotalDistance]]/daily_activity[[#This Row],[TotalSteps]],0)</f>
        <v>7.2568506052393862E-4</v>
      </c>
      <c r="T49">
        <f>IFERROR(daily_activity[[#This Row],[TrackerDistance]]/(daily_activity[[#This Row],[Total Mintues]]*daily_activity[[#This Row],[Step Length]]),0)</f>
        <v>2.3062499999999999</v>
      </c>
      <c r="W49" s="13">
        <v>3321</v>
      </c>
      <c r="X49" s="13">
        <v>2413</v>
      </c>
      <c r="AD49" s="19" t="s">
        <v>16</v>
      </c>
      <c r="AE49" s="19">
        <v>24</v>
      </c>
      <c r="AF49" s="17">
        <v>3321</v>
      </c>
      <c r="AG49" s="17">
        <v>2413</v>
      </c>
    </row>
    <row r="50" spans="1:33" x14ac:dyDescent="0.3">
      <c r="A50">
        <v>1644430081</v>
      </c>
      <c r="B50" s="1">
        <v>42485</v>
      </c>
      <c r="C50" t="str">
        <f t="shared" si="0"/>
        <v>Monday</v>
      </c>
      <c r="D50">
        <v>3580</v>
      </c>
      <c r="E50">
        <v>2.5999999049999998</v>
      </c>
      <c r="F50">
        <v>2.5999999049999998</v>
      </c>
      <c r="G50">
        <v>0</v>
      </c>
      <c r="H50">
        <v>0.58999997400000004</v>
      </c>
      <c r="I50">
        <v>5.9999998999999998E-2</v>
      </c>
      <c r="J50">
        <v>1.9500000479999999</v>
      </c>
      <c r="K50">
        <v>0</v>
      </c>
      <c r="L50">
        <v>8</v>
      </c>
      <c r="M50">
        <v>1</v>
      </c>
      <c r="N50">
        <v>94</v>
      </c>
      <c r="O50">
        <v>1337</v>
      </c>
      <c r="P50">
        <v>2497</v>
      </c>
      <c r="Q50">
        <f>SUM(daily_activity[[#This Row],[VeryActiveMinutes]:[SedentaryMinutes]])</f>
        <v>1440</v>
      </c>
      <c r="R50">
        <f>daily_activity[[#This Row],[Total Mintues]]/60</f>
        <v>24</v>
      </c>
      <c r="S50">
        <f>IFERROR(daily_activity[[#This Row],[TotalDistance]]/daily_activity[[#This Row],[TotalSteps]],0)</f>
        <v>7.2625695670391053E-4</v>
      </c>
      <c r="T50">
        <f>IFERROR(daily_activity[[#This Row],[TrackerDistance]]/(daily_activity[[#This Row],[Total Mintues]]*daily_activity[[#This Row],[Step Length]]),0)</f>
        <v>2.4861111111111112</v>
      </c>
      <c r="W50" s="13">
        <v>3580</v>
      </c>
      <c r="X50" s="13">
        <v>2497</v>
      </c>
      <c r="AD50" s="18" t="s">
        <v>61</v>
      </c>
      <c r="AE50" s="18">
        <v>24</v>
      </c>
      <c r="AF50" s="16">
        <v>3580</v>
      </c>
      <c r="AG50" s="16">
        <v>2497</v>
      </c>
    </row>
    <row r="51" spans="1:33" x14ac:dyDescent="0.3">
      <c r="A51">
        <v>1644430081</v>
      </c>
      <c r="B51" s="1">
        <v>42486</v>
      </c>
      <c r="C51" t="str">
        <f t="shared" si="0"/>
        <v>Tuesday</v>
      </c>
      <c r="D51">
        <v>9919</v>
      </c>
      <c r="E51">
        <v>7.2100000380000004</v>
      </c>
      <c r="F51">
        <v>7.2100000380000004</v>
      </c>
      <c r="G51">
        <v>0</v>
      </c>
      <c r="H51">
        <v>0.80000001200000004</v>
      </c>
      <c r="I51">
        <v>1.7200000289999999</v>
      </c>
      <c r="J51">
        <v>4.6900000569999998</v>
      </c>
      <c r="K51">
        <v>0</v>
      </c>
      <c r="L51">
        <v>11</v>
      </c>
      <c r="M51">
        <v>41</v>
      </c>
      <c r="N51">
        <v>223</v>
      </c>
      <c r="O51">
        <v>1165</v>
      </c>
      <c r="P51">
        <v>3123</v>
      </c>
      <c r="Q51">
        <f>SUM(daily_activity[[#This Row],[VeryActiveMinutes]:[SedentaryMinutes]])</f>
        <v>1440</v>
      </c>
      <c r="R51">
        <f>daily_activity[[#This Row],[Total Mintues]]/60</f>
        <v>24</v>
      </c>
      <c r="S51">
        <f>IFERROR(daily_activity[[#This Row],[TotalDistance]]/daily_activity[[#This Row],[TotalSteps]],0)</f>
        <v>7.2688779493900596E-4</v>
      </c>
      <c r="T51">
        <f>IFERROR(daily_activity[[#This Row],[TrackerDistance]]/(daily_activity[[#This Row],[Total Mintues]]*daily_activity[[#This Row],[Step Length]]),0)</f>
        <v>6.8881944444444452</v>
      </c>
      <c r="W51" s="13">
        <v>9919</v>
      </c>
      <c r="X51" s="13">
        <v>3123</v>
      </c>
      <c r="AD51" s="19" t="s">
        <v>57</v>
      </c>
      <c r="AE51" s="19">
        <v>24</v>
      </c>
      <c r="AF51" s="17">
        <v>9919</v>
      </c>
      <c r="AG51" s="17">
        <v>3123</v>
      </c>
    </row>
    <row r="52" spans="1:33" x14ac:dyDescent="0.3">
      <c r="A52">
        <v>1644430081</v>
      </c>
      <c r="B52" s="1">
        <v>42487</v>
      </c>
      <c r="C52" t="str">
        <f t="shared" si="0"/>
        <v>Wednesday</v>
      </c>
      <c r="D52">
        <v>3032</v>
      </c>
      <c r="E52">
        <v>2.2000000480000002</v>
      </c>
      <c r="F52">
        <v>2.2000000480000002</v>
      </c>
      <c r="G52">
        <v>0</v>
      </c>
      <c r="H52">
        <v>0</v>
      </c>
      <c r="I52">
        <v>0</v>
      </c>
      <c r="J52">
        <v>2.2000000480000002</v>
      </c>
      <c r="K52">
        <v>0</v>
      </c>
      <c r="L52">
        <v>0</v>
      </c>
      <c r="M52">
        <v>0</v>
      </c>
      <c r="N52">
        <v>118</v>
      </c>
      <c r="O52">
        <v>1322</v>
      </c>
      <c r="P52">
        <v>2489</v>
      </c>
      <c r="Q52">
        <f>SUM(daily_activity[[#This Row],[VeryActiveMinutes]:[SedentaryMinutes]])</f>
        <v>1440</v>
      </c>
      <c r="R52">
        <f>daily_activity[[#This Row],[Total Mintues]]/60</f>
        <v>24</v>
      </c>
      <c r="S52">
        <f>IFERROR(daily_activity[[#This Row],[TotalDistance]]/daily_activity[[#This Row],[TotalSteps]],0)</f>
        <v>7.2559368337730881E-4</v>
      </c>
      <c r="T52">
        <f>IFERROR(daily_activity[[#This Row],[TrackerDistance]]/(daily_activity[[#This Row],[Total Mintues]]*daily_activity[[#This Row],[Step Length]]),0)</f>
        <v>2.1055555555555556</v>
      </c>
      <c r="W52" s="13">
        <v>3032</v>
      </c>
      <c r="X52" s="13">
        <v>2489</v>
      </c>
      <c r="AD52" s="18" t="s">
        <v>62</v>
      </c>
      <c r="AE52" s="18">
        <v>24</v>
      </c>
      <c r="AF52" s="16">
        <v>3032</v>
      </c>
      <c r="AG52" s="16">
        <v>2489</v>
      </c>
    </row>
    <row r="53" spans="1:33" x14ac:dyDescent="0.3">
      <c r="A53">
        <v>1644430081</v>
      </c>
      <c r="B53" s="1">
        <v>42488</v>
      </c>
      <c r="C53" t="str">
        <f t="shared" si="0"/>
        <v>Thursday</v>
      </c>
      <c r="D53">
        <v>9405</v>
      </c>
      <c r="E53">
        <v>6.8400001530000001</v>
      </c>
      <c r="F53">
        <v>6.8400001530000001</v>
      </c>
      <c r="G53">
        <v>0</v>
      </c>
      <c r="H53">
        <v>0.20000000300000001</v>
      </c>
      <c r="I53">
        <v>2.3199999330000001</v>
      </c>
      <c r="J53">
        <v>4.3099999430000002</v>
      </c>
      <c r="K53">
        <v>0</v>
      </c>
      <c r="L53">
        <v>3</v>
      </c>
      <c r="M53">
        <v>53</v>
      </c>
      <c r="N53">
        <v>227</v>
      </c>
      <c r="O53">
        <v>1157</v>
      </c>
      <c r="P53">
        <v>3108</v>
      </c>
      <c r="Q53">
        <f>SUM(daily_activity[[#This Row],[VeryActiveMinutes]:[SedentaryMinutes]])</f>
        <v>1440</v>
      </c>
      <c r="R53">
        <f>daily_activity[[#This Row],[Total Mintues]]/60</f>
        <v>24</v>
      </c>
      <c r="S53">
        <f>IFERROR(daily_activity[[#This Row],[TotalDistance]]/daily_activity[[#This Row],[TotalSteps]],0)</f>
        <v>7.2727274354066984E-4</v>
      </c>
      <c r="T53">
        <f>IFERROR(daily_activity[[#This Row],[TrackerDistance]]/(daily_activity[[#This Row],[Total Mintues]]*daily_activity[[#This Row],[Step Length]]),0)</f>
        <v>6.53125</v>
      </c>
      <c r="W53" s="13">
        <v>9405</v>
      </c>
      <c r="X53" s="13">
        <v>3108</v>
      </c>
      <c r="AD53" s="19" t="s">
        <v>60</v>
      </c>
      <c r="AE53" s="19">
        <v>24</v>
      </c>
      <c r="AF53" s="17">
        <v>9405</v>
      </c>
      <c r="AG53" s="17">
        <v>3108</v>
      </c>
    </row>
    <row r="54" spans="1:33" x14ac:dyDescent="0.3">
      <c r="A54">
        <v>1644430081</v>
      </c>
      <c r="B54" s="1">
        <v>42489</v>
      </c>
      <c r="C54" t="str">
        <f t="shared" si="0"/>
        <v>Friday</v>
      </c>
      <c r="D54">
        <v>3176</v>
      </c>
      <c r="E54">
        <v>2.3099999430000002</v>
      </c>
      <c r="F54">
        <v>2.3099999430000002</v>
      </c>
      <c r="G54">
        <v>0</v>
      </c>
      <c r="H54">
        <v>0</v>
      </c>
      <c r="I54">
        <v>0</v>
      </c>
      <c r="J54">
        <v>2.3099999430000002</v>
      </c>
      <c r="K54">
        <v>0</v>
      </c>
      <c r="L54">
        <v>0</v>
      </c>
      <c r="M54">
        <v>0</v>
      </c>
      <c r="N54">
        <v>120</v>
      </c>
      <c r="O54">
        <v>1193</v>
      </c>
      <c r="P54">
        <v>2498</v>
      </c>
      <c r="Q54">
        <f>SUM(daily_activity[[#This Row],[VeryActiveMinutes]:[SedentaryMinutes]])</f>
        <v>1313</v>
      </c>
      <c r="R54">
        <f>daily_activity[[#This Row],[Total Mintues]]/60</f>
        <v>21.883333333333333</v>
      </c>
      <c r="S54">
        <f>IFERROR(daily_activity[[#This Row],[TotalDistance]]/daily_activity[[#This Row],[TotalSteps]],0)</f>
        <v>7.2732995686397995E-4</v>
      </c>
      <c r="T54">
        <f>IFERROR(daily_activity[[#This Row],[TrackerDistance]]/(daily_activity[[#This Row],[Total Mintues]]*daily_activity[[#This Row],[Step Length]]),0)</f>
        <v>2.4188880426504187</v>
      </c>
      <c r="W54" s="13">
        <v>3176</v>
      </c>
      <c r="X54" s="13">
        <v>2498</v>
      </c>
      <c r="AD54" s="18" t="s">
        <v>58</v>
      </c>
      <c r="AE54" s="18">
        <v>21.883333333333333</v>
      </c>
      <c r="AF54" s="16">
        <v>3176</v>
      </c>
      <c r="AG54" s="16">
        <v>2498</v>
      </c>
    </row>
    <row r="55" spans="1:33" x14ac:dyDescent="0.3">
      <c r="A55">
        <v>1644430081</v>
      </c>
      <c r="B55" s="1">
        <v>42490</v>
      </c>
      <c r="C55" t="str">
        <f t="shared" si="0"/>
        <v>Saturday</v>
      </c>
      <c r="D55">
        <v>18213</v>
      </c>
      <c r="E55">
        <v>13.239999770000001</v>
      </c>
      <c r="F55">
        <v>13.239999770000001</v>
      </c>
      <c r="G55">
        <v>0</v>
      </c>
      <c r="H55">
        <v>0.62999999500000003</v>
      </c>
      <c r="I55">
        <v>3.1400001049999999</v>
      </c>
      <c r="J55">
        <v>9.4600000380000004</v>
      </c>
      <c r="K55">
        <v>0</v>
      </c>
      <c r="L55">
        <v>9</v>
      </c>
      <c r="M55">
        <v>71</v>
      </c>
      <c r="N55">
        <v>402</v>
      </c>
      <c r="O55">
        <v>816</v>
      </c>
      <c r="P55">
        <v>3846</v>
      </c>
      <c r="Q55">
        <f>SUM(daily_activity[[#This Row],[VeryActiveMinutes]:[SedentaryMinutes]])</f>
        <v>1298</v>
      </c>
      <c r="R55">
        <f>daily_activity[[#This Row],[Total Mintues]]/60</f>
        <v>21.633333333333333</v>
      </c>
      <c r="S55">
        <f>IFERROR(daily_activity[[#This Row],[TotalDistance]]/daily_activity[[#This Row],[TotalSteps]],0)</f>
        <v>7.2695326250480426E-4</v>
      </c>
      <c r="T55">
        <f>IFERROR(daily_activity[[#This Row],[TrackerDistance]]/(daily_activity[[#This Row],[Total Mintues]]*daily_activity[[#This Row],[Step Length]]),0)</f>
        <v>14.031587057010785</v>
      </c>
      <c r="W55" s="13">
        <v>18213</v>
      </c>
      <c r="X55" s="13">
        <v>3846</v>
      </c>
      <c r="AD55" s="19" t="s">
        <v>59</v>
      </c>
      <c r="AE55" s="19">
        <v>21.633333333333333</v>
      </c>
      <c r="AF55" s="17">
        <v>18213</v>
      </c>
      <c r="AG55" s="17">
        <v>3846</v>
      </c>
    </row>
    <row r="56" spans="1:33" x14ac:dyDescent="0.3">
      <c r="A56">
        <v>1844505072</v>
      </c>
      <c r="B56" s="1">
        <v>42473</v>
      </c>
      <c r="C56" t="str">
        <f t="shared" si="0"/>
        <v>Wednesday</v>
      </c>
      <c r="D56">
        <v>4929</v>
      </c>
      <c r="E56">
        <v>3.2599999899999998</v>
      </c>
      <c r="F56">
        <v>3.2599999899999998</v>
      </c>
      <c r="G56">
        <v>0</v>
      </c>
      <c r="H56">
        <v>0</v>
      </c>
      <c r="I56">
        <v>0</v>
      </c>
      <c r="J56">
        <v>3.2599999899999998</v>
      </c>
      <c r="K56">
        <v>0</v>
      </c>
      <c r="L56">
        <v>0</v>
      </c>
      <c r="M56">
        <v>0</v>
      </c>
      <c r="N56">
        <v>248</v>
      </c>
      <c r="O56">
        <v>1192</v>
      </c>
      <c r="P56">
        <v>1860</v>
      </c>
      <c r="Q56">
        <f>SUM(daily_activity[[#This Row],[VeryActiveMinutes]:[SedentaryMinutes]])</f>
        <v>1440</v>
      </c>
      <c r="R56">
        <f>daily_activity[[#This Row],[Total Mintues]]/60</f>
        <v>24</v>
      </c>
      <c r="S56">
        <f>IFERROR(daily_activity[[#This Row],[TotalDistance]]/daily_activity[[#This Row],[TotalSteps]],0)</f>
        <v>6.6139176100628923E-4</v>
      </c>
      <c r="T56">
        <f>IFERROR(daily_activity[[#This Row],[TrackerDistance]]/(daily_activity[[#This Row],[Total Mintues]]*daily_activity[[#This Row],[Step Length]]),0)</f>
        <v>3.4229166666666671</v>
      </c>
      <c r="W56" s="13">
        <v>4929</v>
      </c>
      <c r="X56" s="13">
        <v>1860</v>
      </c>
      <c r="AD56" s="18" t="s">
        <v>62</v>
      </c>
      <c r="AE56" s="18">
        <v>24</v>
      </c>
      <c r="AF56" s="16">
        <v>4929</v>
      </c>
      <c r="AG56" s="16">
        <v>1860</v>
      </c>
    </row>
    <row r="57" spans="1:33" x14ac:dyDescent="0.3">
      <c r="A57">
        <v>1844505072</v>
      </c>
      <c r="B57" s="1">
        <v>42474</v>
      </c>
      <c r="C57" t="str">
        <f t="shared" si="0"/>
        <v>Thursday</v>
      </c>
      <c r="D57">
        <v>7937</v>
      </c>
      <c r="E57">
        <v>5.25</v>
      </c>
      <c r="F57">
        <v>5.25</v>
      </c>
      <c r="G57">
        <v>0</v>
      </c>
      <c r="H57">
        <v>0</v>
      </c>
      <c r="I57">
        <v>0</v>
      </c>
      <c r="J57">
        <v>5.2300000190000002</v>
      </c>
      <c r="K57">
        <v>0</v>
      </c>
      <c r="L57">
        <v>0</v>
      </c>
      <c r="M57">
        <v>0</v>
      </c>
      <c r="N57">
        <v>373</v>
      </c>
      <c r="O57">
        <v>843</v>
      </c>
      <c r="P57">
        <v>2130</v>
      </c>
      <c r="Q57">
        <f>SUM(daily_activity[[#This Row],[VeryActiveMinutes]:[SedentaryMinutes]])</f>
        <v>1216</v>
      </c>
      <c r="R57">
        <f>daily_activity[[#This Row],[Total Mintues]]/60</f>
        <v>20.266666666666666</v>
      </c>
      <c r="S57">
        <f>IFERROR(daily_activity[[#This Row],[TotalDistance]]/daily_activity[[#This Row],[TotalSteps]],0)</f>
        <v>6.6145898954264831E-4</v>
      </c>
      <c r="T57">
        <f>IFERROR(daily_activity[[#This Row],[TrackerDistance]]/(daily_activity[[#This Row],[Total Mintues]]*daily_activity[[#This Row],[Step Length]]),0)</f>
        <v>6.5271381578947372</v>
      </c>
      <c r="W57" s="13">
        <v>7937</v>
      </c>
      <c r="X57" s="13">
        <v>2130</v>
      </c>
      <c r="AD57" s="19" t="s">
        <v>60</v>
      </c>
      <c r="AE57" s="19">
        <v>20.266666666666666</v>
      </c>
      <c r="AF57" s="17">
        <v>7937</v>
      </c>
      <c r="AG57" s="17">
        <v>2130</v>
      </c>
    </row>
    <row r="58" spans="1:33" x14ac:dyDescent="0.3">
      <c r="A58">
        <v>1844505072</v>
      </c>
      <c r="B58" s="1">
        <v>42475</v>
      </c>
      <c r="C58" t="str">
        <f t="shared" si="0"/>
        <v>Friday</v>
      </c>
      <c r="D58">
        <v>3844</v>
      </c>
      <c r="E58">
        <v>2.539999962</v>
      </c>
      <c r="F58">
        <v>2.539999962</v>
      </c>
      <c r="G58">
        <v>0</v>
      </c>
      <c r="H58">
        <v>0</v>
      </c>
      <c r="I58">
        <v>0</v>
      </c>
      <c r="J58">
        <v>2.539999962</v>
      </c>
      <c r="K58">
        <v>0</v>
      </c>
      <c r="L58">
        <v>0</v>
      </c>
      <c r="M58">
        <v>0</v>
      </c>
      <c r="N58">
        <v>176</v>
      </c>
      <c r="O58">
        <v>527</v>
      </c>
      <c r="P58">
        <v>1725</v>
      </c>
      <c r="Q58">
        <f>SUM(daily_activity[[#This Row],[VeryActiveMinutes]:[SedentaryMinutes]])</f>
        <v>703</v>
      </c>
      <c r="R58">
        <f>daily_activity[[#This Row],[Total Mintues]]/60</f>
        <v>11.716666666666667</v>
      </c>
      <c r="S58">
        <f>IFERROR(daily_activity[[#This Row],[TotalDistance]]/daily_activity[[#This Row],[TotalSteps]],0)</f>
        <v>6.6077002133194584E-4</v>
      </c>
      <c r="T58">
        <f>IFERROR(daily_activity[[#This Row],[TrackerDistance]]/(daily_activity[[#This Row],[Total Mintues]]*daily_activity[[#This Row],[Step Length]]),0)</f>
        <v>5.4679943100995736</v>
      </c>
      <c r="W58" s="13">
        <v>3844</v>
      </c>
      <c r="X58" s="13">
        <v>1725</v>
      </c>
      <c r="AD58" s="18" t="s">
        <v>58</v>
      </c>
      <c r="AE58" s="18">
        <v>11.716666666666667</v>
      </c>
      <c r="AF58" s="16">
        <v>3844</v>
      </c>
      <c r="AG58" s="16">
        <v>1725</v>
      </c>
    </row>
    <row r="59" spans="1:33" x14ac:dyDescent="0.3">
      <c r="A59">
        <v>1844505072</v>
      </c>
      <c r="B59" s="1">
        <v>42476</v>
      </c>
      <c r="C59" t="str">
        <f t="shared" si="0"/>
        <v>Saturday</v>
      </c>
      <c r="D59">
        <v>3414</v>
      </c>
      <c r="E59">
        <v>2.2599999899999998</v>
      </c>
      <c r="F59">
        <v>2.2599999899999998</v>
      </c>
      <c r="G59">
        <v>0</v>
      </c>
      <c r="H59">
        <v>0</v>
      </c>
      <c r="I59">
        <v>0</v>
      </c>
      <c r="J59">
        <v>2.2599999899999998</v>
      </c>
      <c r="K59">
        <v>0</v>
      </c>
      <c r="L59">
        <v>0</v>
      </c>
      <c r="M59">
        <v>0</v>
      </c>
      <c r="N59">
        <v>147</v>
      </c>
      <c r="O59">
        <v>1293</v>
      </c>
      <c r="P59">
        <v>1657</v>
      </c>
      <c r="Q59">
        <f>SUM(daily_activity[[#This Row],[VeryActiveMinutes]:[SedentaryMinutes]])</f>
        <v>1440</v>
      </c>
      <c r="R59">
        <f>daily_activity[[#This Row],[Total Mintues]]/60</f>
        <v>24</v>
      </c>
      <c r="S59">
        <f>IFERROR(daily_activity[[#This Row],[TotalDistance]]/daily_activity[[#This Row],[TotalSteps]],0)</f>
        <v>6.6198007908611597E-4</v>
      </c>
      <c r="T59">
        <f>IFERROR(daily_activity[[#This Row],[TrackerDistance]]/(daily_activity[[#This Row],[Total Mintues]]*daily_activity[[#This Row],[Step Length]]),0)</f>
        <v>2.3708333333333331</v>
      </c>
      <c r="W59" s="13">
        <v>3414</v>
      </c>
      <c r="X59" s="13">
        <v>1657</v>
      </c>
      <c r="AD59" s="19" t="s">
        <v>59</v>
      </c>
      <c r="AE59" s="19">
        <v>24</v>
      </c>
      <c r="AF59" s="17">
        <v>3414</v>
      </c>
      <c r="AG59" s="17">
        <v>1657</v>
      </c>
    </row>
    <row r="60" spans="1:33" x14ac:dyDescent="0.3">
      <c r="A60">
        <v>1844505072</v>
      </c>
      <c r="B60" s="1">
        <v>42477</v>
      </c>
      <c r="C60" t="str">
        <f t="shared" si="0"/>
        <v>Sunday</v>
      </c>
      <c r="D60">
        <v>4525</v>
      </c>
      <c r="E60">
        <v>2.9900000100000002</v>
      </c>
      <c r="F60">
        <v>2.9900000100000002</v>
      </c>
      <c r="G60">
        <v>0</v>
      </c>
      <c r="H60">
        <v>0.14000000100000001</v>
      </c>
      <c r="I60">
        <v>0.25999999000000001</v>
      </c>
      <c r="J60">
        <v>2.5899999139999998</v>
      </c>
      <c r="K60">
        <v>0</v>
      </c>
      <c r="L60">
        <v>2</v>
      </c>
      <c r="M60">
        <v>8</v>
      </c>
      <c r="N60">
        <v>199</v>
      </c>
      <c r="O60">
        <v>1231</v>
      </c>
      <c r="P60">
        <v>1793</v>
      </c>
      <c r="Q60">
        <f>SUM(daily_activity[[#This Row],[VeryActiveMinutes]:[SedentaryMinutes]])</f>
        <v>1440</v>
      </c>
      <c r="R60">
        <f>daily_activity[[#This Row],[Total Mintues]]/60</f>
        <v>24</v>
      </c>
      <c r="S60">
        <f>IFERROR(daily_activity[[#This Row],[TotalDistance]]/daily_activity[[#This Row],[TotalSteps]],0)</f>
        <v>6.6077348287292819E-4</v>
      </c>
      <c r="T60">
        <f>IFERROR(daily_activity[[#This Row],[TrackerDistance]]/(daily_activity[[#This Row],[Total Mintues]]*daily_activity[[#This Row],[Step Length]]),0)</f>
        <v>3.1423611111111112</v>
      </c>
      <c r="W60" s="13">
        <v>4525</v>
      </c>
      <c r="X60" s="13">
        <v>1793</v>
      </c>
      <c r="AD60" s="18" t="s">
        <v>16</v>
      </c>
      <c r="AE60" s="18">
        <v>24</v>
      </c>
      <c r="AF60" s="16">
        <v>4525</v>
      </c>
      <c r="AG60" s="16">
        <v>1793</v>
      </c>
    </row>
    <row r="61" spans="1:33" x14ac:dyDescent="0.3">
      <c r="A61">
        <v>1844505072</v>
      </c>
      <c r="B61" s="1">
        <v>42478</v>
      </c>
      <c r="C61" t="str">
        <f t="shared" si="0"/>
        <v>Monday</v>
      </c>
      <c r="D61">
        <v>4597</v>
      </c>
      <c r="E61">
        <v>3.039999962</v>
      </c>
      <c r="F61">
        <v>3.039999962</v>
      </c>
      <c r="G61">
        <v>0</v>
      </c>
      <c r="H61">
        <v>0</v>
      </c>
      <c r="I61">
        <v>0.47999998900000002</v>
      </c>
      <c r="J61">
        <v>2.5599999430000002</v>
      </c>
      <c r="K61">
        <v>0</v>
      </c>
      <c r="L61">
        <v>0</v>
      </c>
      <c r="M61">
        <v>12</v>
      </c>
      <c r="N61">
        <v>217</v>
      </c>
      <c r="O61">
        <v>1211</v>
      </c>
      <c r="P61">
        <v>1814</v>
      </c>
      <c r="Q61">
        <f>SUM(daily_activity[[#This Row],[VeryActiveMinutes]:[SedentaryMinutes]])</f>
        <v>1440</v>
      </c>
      <c r="R61">
        <f>daily_activity[[#This Row],[Total Mintues]]/60</f>
        <v>24</v>
      </c>
      <c r="S61">
        <f>IFERROR(daily_activity[[#This Row],[TotalDistance]]/daily_activity[[#This Row],[TotalSteps]],0)</f>
        <v>6.6130084011311728E-4</v>
      </c>
      <c r="T61">
        <f>IFERROR(daily_activity[[#This Row],[TrackerDistance]]/(daily_activity[[#This Row],[Total Mintues]]*daily_activity[[#This Row],[Step Length]]),0)</f>
        <v>3.192361111111111</v>
      </c>
      <c r="W61" s="13">
        <v>4597</v>
      </c>
      <c r="X61" s="13">
        <v>1814</v>
      </c>
      <c r="AD61" s="19" t="s">
        <v>61</v>
      </c>
      <c r="AE61" s="19">
        <v>24</v>
      </c>
      <c r="AF61" s="17">
        <v>4597</v>
      </c>
      <c r="AG61" s="17">
        <v>1814</v>
      </c>
    </row>
    <row r="62" spans="1:33" x14ac:dyDescent="0.3">
      <c r="A62">
        <v>1844505072</v>
      </c>
      <c r="B62" s="1">
        <v>42479</v>
      </c>
      <c r="C62" t="str">
        <f t="shared" si="0"/>
        <v>Tuesday</v>
      </c>
      <c r="D62">
        <v>197</v>
      </c>
      <c r="E62">
        <v>0.12999999500000001</v>
      </c>
      <c r="F62">
        <v>0.12999999500000001</v>
      </c>
      <c r="G62">
        <v>0</v>
      </c>
      <c r="H62">
        <v>0</v>
      </c>
      <c r="I62">
        <v>0</v>
      </c>
      <c r="J62">
        <v>0.12999999500000001</v>
      </c>
      <c r="K62">
        <v>0</v>
      </c>
      <c r="L62">
        <v>0</v>
      </c>
      <c r="M62">
        <v>0</v>
      </c>
      <c r="N62">
        <v>10</v>
      </c>
      <c r="O62">
        <v>1430</v>
      </c>
      <c r="P62">
        <v>1366</v>
      </c>
      <c r="Q62">
        <f>SUM(daily_activity[[#This Row],[VeryActiveMinutes]:[SedentaryMinutes]])</f>
        <v>1440</v>
      </c>
      <c r="R62">
        <f>daily_activity[[#This Row],[Total Mintues]]/60</f>
        <v>24</v>
      </c>
      <c r="S62">
        <f>IFERROR(daily_activity[[#This Row],[TotalDistance]]/daily_activity[[#This Row],[TotalSteps]],0)</f>
        <v>6.5989845177664974E-4</v>
      </c>
      <c r="T62">
        <f>IFERROR(daily_activity[[#This Row],[TrackerDistance]]/(daily_activity[[#This Row],[Total Mintues]]*daily_activity[[#This Row],[Step Length]]),0)</f>
        <v>0.13680555555555557</v>
      </c>
      <c r="W62" s="13">
        <v>197</v>
      </c>
      <c r="X62" s="13">
        <v>1366</v>
      </c>
      <c r="AD62" s="18" t="s">
        <v>57</v>
      </c>
      <c r="AE62" s="18">
        <v>24</v>
      </c>
      <c r="AF62" s="16">
        <v>197</v>
      </c>
      <c r="AG62" s="16">
        <v>1366</v>
      </c>
    </row>
    <row r="63" spans="1:33" x14ac:dyDescent="0.3">
      <c r="A63">
        <v>1844505072</v>
      </c>
      <c r="B63" s="1">
        <v>42480</v>
      </c>
      <c r="C63" t="str">
        <f t="shared" si="0"/>
        <v>Wednesday</v>
      </c>
      <c r="D63">
        <v>8</v>
      </c>
      <c r="E63">
        <v>0.01</v>
      </c>
      <c r="F63">
        <v>0.01</v>
      </c>
      <c r="G63">
        <v>0</v>
      </c>
      <c r="H63">
        <v>0</v>
      </c>
      <c r="I63">
        <v>0</v>
      </c>
      <c r="J63">
        <v>0.01</v>
      </c>
      <c r="K63">
        <v>0</v>
      </c>
      <c r="L63">
        <v>0</v>
      </c>
      <c r="M63">
        <v>0</v>
      </c>
      <c r="N63">
        <v>1</v>
      </c>
      <c r="O63">
        <v>1439</v>
      </c>
      <c r="P63">
        <v>1349</v>
      </c>
      <c r="Q63">
        <f>SUM(daily_activity[[#This Row],[VeryActiveMinutes]:[SedentaryMinutes]])</f>
        <v>1440</v>
      </c>
      <c r="R63">
        <f>daily_activity[[#This Row],[Total Mintues]]/60</f>
        <v>24</v>
      </c>
      <c r="S63">
        <f>IFERROR(daily_activity[[#This Row],[TotalDistance]]/daily_activity[[#This Row],[TotalSteps]],0)</f>
        <v>1.25E-3</v>
      </c>
      <c r="T63">
        <f>IFERROR(daily_activity[[#This Row],[TrackerDistance]]/(daily_activity[[#This Row],[Total Mintues]]*daily_activity[[#This Row],[Step Length]]),0)</f>
        <v>5.5555555555555558E-3</v>
      </c>
      <c r="W63" s="13">
        <v>8</v>
      </c>
      <c r="X63" s="13">
        <v>1349</v>
      </c>
      <c r="AD63" s="19" t="s">
        <v>62</v>
      </c>
      <c r="AE63" s="19">
        <v>24</v>
      </c>
      <c r="AF63" s="17">
        <v>8</v>
      </c>
      <c r="AG63" s="17">
        <v>1349</v>
      </c>
    </row>
    <row r="64" spans="1:33" x14ac:dyDescent="0.3">
      <c r="A64">
        <v>1844505072</v>
      </c>
      <c r="B64" s="1">
        <v>42481</v>
      </c>
      <c r="C64" t="str">
        <f t="shared" si="0"/>
        <v>Thursday</v>
      </c>
      <c r="D64">
        <v>8054</v>
      </c>
      <c r="E64">
        <v>5.3200001720000003</v>
      </c>
      <c r="F64">
        <v>5.3200001720000003</v>
      </c>
      <c r="G64">
        <v>0</v>
      </c>
      <c r="H64">
        <v>0.119999997</v>
      </c>
      <c r="I64">
        <v>0.519999981</v>
      </c>
      <c r="J64">
        <v>4.6799998279999997</v>
      </c>
      <c r="K64">
        <v>0</v>
      </c>
      <c r="L64">
        <v>2</v>
      </c>
      <c r="M64">
        <v>13</v>
      </c>
      <c r="N64">
        <v>308</v>
      </c>
      <c r="O64">
        <v>1117</v>
      </c>
      <c r="P64">
        <v>2062</v>
      </c>
      <c r="Q64">
        <f>SUM(daily_activity[[#This Row],[VeryActiveMinutes]:[SedentaryMinutes]])</f>
        <v>1440</v>
      </c>
      <c r="R64">
        <f>daily_activity[[#This Row],[Total Mintues]]/60</f>
        <v>24</v>
      </c>
      <c r="S64">
        <f>IFERROR(daily_activity[[#This Row],[TotalDistance]]/daily_activity[[#This Row],[TotalSteps]],0)</f>
        <v>6.6054136727092131E-4</v>
      </c>
      <c r="T64">
        <f>IFERROR(daily_activity[[#This Row],[TrackerDistance]]/(daily_activity[[#This Row],[Total Mintues]]*daily_activity[[#This Row],[Step Length]]),0)</f>
        <v>5.5930555555555559</v>
      </c>
      <c r="W64" s="13">
        <v>8054</v>
      </c>
      <c r="X64" s="13">
        <v>2062</v>
      </c>
      <c r="AD64" s="18" t="s">
        <v>60</v>
      </c>
      <c r="AE64" s="18">
        <v>24</v>
      </c>
      <c r="AF64" s="16">
        <v>8054</v>
      </c>
      <c r="AG64" s="16">
        <v>2062</v>
      </c>
    </row>
    <row r="65" spans="1:33" x14ac:dyDescent="0.3">
      <c r="A65">
        <v>1844505072</v>
      </c>
      <c r="B65" s="1">
        <v>42482</v>
      </c>
      <c r="C65" t="str">
        <f t="shared" si="0"/>
        <v>Friday</v>
      </c>
      <c r="D65">
        <v>5372</v>
      </c>
      <c r="E65">
        <v>3.5499999519999998</v>
      </c>
      <c r="F65">
        <v>3.5499999519999998</v>
      </c>
      <c r="G65">
        <v>0</v>
      </c>
      <c r="H65">
        <v>0</v>
      </c>
      <c r="I65">
        <v>0</v>
      </c>
      <c r="J65">
        <v>3.5499999519999998</v>
      </c>
      <c r="K65">
        <v>0</v>
      </c>
      <c r="L65">
        <v>0</v>
      </c>
      <c r="M65">
        <v>0</v>
      </c>
      <c r="N65">
        <v>220</v>
      </c>
      <c r="O65">
        <v>1220</v>
      </c>
      <c r="P65">
        <v>1827</v>
      </c>
      <c r="Q65">
        <f>SUM(daily_activity[[#This Row],[VeryActiveMinutes]:[SedentaryMinutes]])</f>
        <v>1440</v>
      </c>
      <c r="R65">
        <f>daily_activity[[#This Row],[Total Mintues]]/60</f>
        <v>24</v>
      </c>
      <c r="S65">
        <f>IFERROR(daily_activity[[#This Row],[TotalDistance]]/daily_activity[[#This Row],[TotalSteps]],0)</f>
        <v>6.6083394489947875E-4</v>
      </c>
      <c r="T65">
        <f>IFERROR(daily_activity[[#This Row],[TrackerDistance]]/(daily_activity[[#This Row],[Total Mintues]]*daily_activity[[#This Row],[Step Length]]),0)</f>
        <v>3.7305555555555556</v>
      </c>
      <c r="W65" s="13">
        <v>5372</v>
      </c>
      <c r="X65" s="13">
        <v>1827</v>
      </c>
      <c r="AD65" s="19" t="s">
        <v>58</v>
      </c>
      <c r="AE65" s="19">
        <v>24</v>
      </c>
      <c r="AF65" s="17">
        <v>5372</v>
      </c>
      <c r="AG65" s="17">
        <v>1827</v>
      </c>
    </row>
    <row r="66" spans="1:33" x14ac:dyDescent="0.3">
      <c r="A66">
        <v>1844505072</v>
      </c>
      <c r="B66" s="1">
        <v>42483</v>
      </c>
      <c r="C66" t="str">
        <f t="shared" si="0"/>
        <v>Saturday</v>
      </c>
      <c r="D66">
        <v>3570</v>
      </c>
      <c r="E66">
        <v>2.3599998950000001</v>
      </c>
      <c r="F66">
        <v>2.3599998950000001</v>
      </c>
      <c r="G66">
        <v>0</v>
      </c>
      <c r="H66">
        <v>0</v>
      </c>
      <c r="I66">
        <v>0</v>
      </c>
      <c r="J66">
        <v>2.3599998950000001</v>
      </c>
      <c r="K66">
        <v>0</v>
      </c>
      <c r="L66">
        <v>0</v>
      </c>
      <c r="M66">
        <v>0</v>
      </c>
      <c r="N66">
        <v>139</v>
      </c>
      <c r="O66">
        <v>1301</v>
      </c>
      <c r="P66">
        <v>1645</v>
      </c>
      <c r="Q66">
        <f>SUM(daily_activity[[#This Row],[VeryActiveMinutes]:[SedentaryMinutes]])</f>
        <v>1440</v>
      </c>
      <c r="R66">
        <f>daily_activity[[#This Row],[Total Mintues]]/60</f>
        <v>24</v>
      </c>
      <c r="S66">
        <f>IFERROR(daily_activity[[#This Row],[TotalDistance]]/daily_activity[[#This Row],[TotalSteps]],0)</f>
        <v>6.6106439635854348E-4</v>
      </c>
      <c r="T66">
        <f>IFERROR(daily_activity[[#This Row],[TrackerDistance]]/(daily_activity[[#This Row],[Total Mintues]]*daily_activity[[#This Row],[Step Length]]),0)</f>
        <v>2.4791666666666665</v>
      </c>
      <c r="W66" s="13">
        <v>3570</v>
      </c>
      <c r="X66" s="13">
        <v>1645</v>
      </c>
      <c r="AD66" s="18" t="s">
        <v>59</v>
      </c>
      <c r="AE66" s="18">
        <v>24</v>
      </c>
      <c r="AF66" s="16">
        <v>3570</v>
      </c>
      <c r="AG66" s="16">
        <v>1645</v>
      </c>
    </row>
    <row r="67" spans="1:33" x14ac:dyDescent="0.3">
      <c r="A67">
        <v>1844505072</v>
      </c>
      <c r="B67" s="1">
        <v>42484</v>
      </c>
      <c r="C67" t="str">
        <f t="shared" ref="C67:C130" si="1">TEXT(B67,"dddd")</f>
        <v>Sunday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1440</v>
      </c>
      <c r="P67">
        <v>1347</v>
      </c>
      <c r="Q67">
        <f>SUM(daily_activity[[#This Row],[VeryActiveMinutes]:[SedentaryMinutes]])</f>
        <v>1440</v>
      </c>
      <c r="R67">
        <f>daily_activity[[#This Row],[Total Mintues]]/60</f>
        <v>24</v>
      </c>
      <c r="S67">
        <f>IFERROR(daily_activity[[#This Row],[TotalDistance]]/daily_activity[[#This Row],[TotalSteps]],0)</f>
        <v>0</v>
      </c>
      <c r="T67">
        <f>IFERROR(daily_activity[[#This Row],[TrackerDistance]]/(daily_activity[[#This Row],[Total Mintues]]*daily_activity[[#This Row],[Step Length]]),0)</f>
        <v>0</v>
      </c>
      <c r="W67" s="13">
        <v>0</v>
      </c>
      <c r="X67" s="13">
        <v>1347</v>
      </c>
      <c r="AD67" s="19" t="s">
        <v>16</v>
      </c>
      <c r="AE67" s="19">
        <v>24</v>
      </c>
      <c r="AF67" s="17">
        <v>0</v>
      </c>
      <c r="AG67" s="17">
        <v>1347</v>
      </c>
    </row>
    <row r="68" spans="1:33" x14ac:dyDescent="0.3">
      <c r="A68">
        <v>1844505072</v>
      </c>
      <c r="B68" s="1">
        <v>42485</v>
      </c>
      <c r="C68" t="str">
        <f t="shared" si="1"/>
        <v>Monday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1440</v>
      </c>
      <c r="P68">
        <v>1347</v>
      </c>
      <c r="Q68">
        <f>SUM(daily_activity[[#This Row],[VeryActiveMinutes]:[SedentaryMinutes]])</f>
        <v>1440</v>
      </c>
      <c r="R68">
        <f>daily_activity[[#This Row],[Total Mintues]]/60</f>
        <v>24</v>
      </c>
      <c r="S68">
        <f>IFERROR(daily_activity[[#This Row],[TotalDistance]]/daily_activity[[#This Row],[TotalSteps]],0)</f>
        <v>0</v>
      </c>
      <c r="T68">
        <f>IFERROR(daily_activity[[#This Row],[TrackerDistance]]/(daily_activity[[#This Row],[Total Mintues]]*daily_activity[[#This Row],[Step Length]]),0)</f>
        <v>0</v>
      </c>
      <c r="W68" s="13">
        <v>0</v>
      </c>
      <c r="X68" s="13">
        <v>1347</v>
      </c>
      <c r="AD68" s="18" t="s">
        <v>61</v>
      </c>
      <c r="AE68" s="18">
        <v>24</v>
      </c>
      <c r="AF68" s="16">
        <v>0</v>
      </c>
      <c r="AG68" s="16">
        <v>1347</v>
      </c>
    </row>
    <row r="69" spans="1:33" x14ac:dyDescent="0.3">
      <c r="A69">
        <v>1844505072</v>
      </c>
      <c r="B69" s="1">
        <v>42486</v>
      </c>
      <c r="C69" t="str">
        <f t="shared" si="1"/>
        <v>Tuesday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1440</v>
      </c>
      <c r="P69">
        <v>1347</v>
      </c>
      <c r="Q69">
        <f>SUM(daily_activity[[#This Row],[VeryActiveMinutes]:[SedentaryMinutes]])</f>
        <v>1440</v>
      </c>
      <c r="R69">
        <f>daily_activity[[#This Row],[Total Mintues]]/60</f>
        <v>24</v>
      </c>
      <c r="S69">
        <f>IFERROR(daily_activity[[#This Row],[TotalDistance]]/daily_activity[[#This Row],[TotalSteps]],0)</f>
        <v>0</v>
      </c>
      <c r="T69">
        <f>IFERROR(daily_activity[[#This Row],[TrackerDistance]]/(daily_activity[[#This Row],[Total Mintues]]*daily_activity[[#This Row],[Step Length]]),0)</f>
        <v>0</v>
      </c>
      <c r="W69" s="13">
        <v>0</v>
      </c>
      <c r="X69" s="13">
        <v>1347</v>
      </c>
      <c r="AD69" s="19" t="s">
        <v>57</v>
      </c>
      <c r="AE69" s="19">
        <v>24</v>
      </c>
      <c r="AF69" s="17">
        <v>0</v>
      </c>
      <c r="AG69" s="17">
        <v>1347</v>
      </c>
    </row>
    <row r="70" spans="1:33" x14ac:dyDescent="0.3">
      <c r="A70">
        <v>1844505072</v>
      </c>
      <c r="B70" s="1">
        <v>42487</v>
      </c>
      <c r="C70" t="str">
        <f t="shared" si="1"/>
        <v>Wednesday</v>
      </c>
      <c r="D70">
        <v>4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1439</v>
      </c>
      <c r="P70">
        <v>1348</v>
      </c>
      <c r="Q70">
        <f>SUM(daily_activity[[#This Row],[VeryActiveMinutes]:[SedentaryMinutes]])</f>
        <v>1440</v>
      </c>
      <c r="R70">
        <f>daily_activity[[#This Row],[Total Mintues]]/60</f>
        <v>24</v>
      </c>
      <c r="S70">
        <f>IFERROR(daily_activity[[#This Row],[TotalDistance]]/daily_activity[[#This Row],[TotalSteps]],0)</f>
        <v>0</v>
      </c>
      <c r="T70">
        <f>IFERROR(daily_activity[[#This Row],[TrackerDistance]]/(daily_activity[[#This Row],[Total Mintues]]*daily_activity[[#This Row],[Step Length]]),0)</f>
        <v>0</v>
      </c>
      <c r="W70" s="13">
        <v>4</v>
      </c>
      <c r="X70" s="13">
        <v>1348</v>
      </c>
      <c r="AD70" s="18" t="s">
        <v>62</v>
      </c>
      <c r="AE70" s="18">
        <v>24</v>
      </c>
      <c r="AF70" s="16">
        <v>4</v>
      </c>
      <c r="AG70" s="16">
        <v>1348</v>
      </c>
    </row>
    <row r="71" spans="1:33" x14ac:dyDescent="0.3">
      <c r="A71">
        <v>1844505072</v>
      </c>
      <c r="B71" s="1">
        <v>42488</v>
      </c>
      <c r="C71" t="str">
        <f t="shared" si="1"/>
        <v>Thursday</v>
      </c>
      <c r="D71">
        <v>6907</v>
      </c>
      <c r="E71">
        <v>4.5700001720000003</v>
      </c>
      <c r="F71">
        <v>4.5700001720000003</v>
      </c>
      <c r="G71">
        <v>0</v>
      </c>
      <c r="H71">
        <v>0</v>
      </c>
      <c r="I71">
        <v>0</v>
      </c>
      <c r="J71">
        <v>4.5599999430000002</v>
      </c>
      <c r="K71">
        <v>0</v>
      </c>
      <c r="L71">
        <v>0</v>
      </c>
      <c r="M71">
        <v>0</v>
      </c>
      <c r="N71">
        <v>302</v>
      </c>
      <c r="O71">
        <v>1138</v>
      </c>
      <c r="P71">
        <v>1992</v>
      </c>
      <c r="Q71">
        <f>SUM(daily_activity[[#This Row],[VeryActiveMinutes]:[SedentaryMinutes]])</f>
        <v>1440</v>
      </c>
      <c r="R71">
        <f>daily_activity[[#This Row],[Total Mintues]]/60</f>
        <v>24</v>
      </c>
      <c r="S71">
        <f>IFERROR(daily_activity[[#This Row],[TotalDistance]]/daily_activity[[#This Row],[TotalSteps]],0)</f>
        <v>6.6164762878239477E-4</v>
      </c>
      <c r="T71">
        <f>IFERROR(daily_activity[[#This Row],[TrackerDistance]]/(daily_activity[[#This Row],[Total Mintues]]*daily_activity[[#This Row],[Step Length]]),0)</f>
        <v>4.7965277777777775</v>
      </c>
      <c r="W71" s="13">
        <v>6907</v>
      </c>
      <c r="X71" s="13">
        <v>1992</v>
      </c>
      <c r="AD71" s="19" t="s">
        <v>60</v>
      </c>
      <c r="AE71" s="19">
        <v>24</v>
      </c>
      <c r="AF71" s="17">
        <v>6907</v>
      </c>
      <c r="AG71" s="17">
        <v>1992</v>
      </c>
    </row>
    <row r="72" spans="1:33" x14ac:dyDescent="0.3">
      <c r="A72">
        <v>1844505072</v>
      </c>
      <c r="B72" s="1">
        <v>42489</v>
      </c>
      <c r="C72" t="str">
        <f t="shared" si="1"/>
        <v>Friday</v>
      </c>
      <c r="D72">
        <v>4920</v>
      </c>
      <c r="E72">
        <v>3.25</v>
      </c>
      <c r="F72">
        <v>3.25</v>
      </c>
      <c r="G72">
        <v>0</v>
      </c>
      <c r="H72">
        <v>0</v>
      </c>
      <c r="I72">
        <v>0</v>
      </c>
      <c r="J72">
        <v>3.25</v>
      </c>
      <c r="K72">
        <v>0</v>
      </c>
      <c r="L72">
        <v>0</v>
      </c>
      <c r="M72">
        <v>0</v>
      </c>
      <c r="N72">
        <v>247</v>
      </c>
      <c r="O72">
        <v>1082</v>
      </c>
      <c r="P72">
        <v>1856</v>
      </c>
      <c r="Q72">
        <f>SUM(daily_activity[[#This Row],[VeryActiveMinutes]:[SedentaryMinutes]])</f>
        <v>1329</v>
      </c>
      <c r="R72">
        <f>daily_activity[[#This Row],[Total Mintues]]/60</f>
        <v>22.15</v>
      </c>
      <c r="S72">
        <f>IFERROR(daily_activity[[#This Row],[TotalDistance]]/daily_activity[[#This Row],[TotalSteps]],0)</f>
        <v>6.6056910569105688E-4</v>
      </c>
      <c r="T72">
        <f>IFERROR(daily_activity[[#This Row],[TrackerDistance]]/(daily_activity[[#This Row],[Total Mintues]]*daily_activity[[#This Row],[Step Length]]),0)</f>
        <v>3.702031602708804</v>
      </c>
      <c r="W72" s="13">
        <v>4920</v>
      </c>
      <c r="X72" s="13">
        <v>1856</v>
      </c>
      <c r="AD72" s="18" t="s">
        <v>58</v>
      </c>
      <c r="AE72" s="18">
        <v>22.15</v>
      </c>
      <c r="AF72" s="16">
        <v>4920</v>
      </c>
      <c r="AG72" s="16">
        <v>1856</v>
      </c>
    </row>
    <row r="73" spans="1:33" x14ac:dyDescent="0.3">
      <c r="A73">
        <v>1844505072</v>
      </c>
      <c r="B73" s="1">
        <v>42490</v>
      </c>
      <c r="C73" t="str">
        <f t="shared" si="1"/>
        <v>Saturday</v>
      </c>
      <c r="D73">
        <v>4014</v>
      </c>
      <c r="E73">
        <v>2.670000076</v>
      </c>
      <c r="F73">
        <v>2.670000076</v>
      </c>
      <c r="G73">
        <v>0</v>
      </c>
      <c r="H73">
        <v>0</v>
      </c>
      <c r="I73">
        <v>0</v>
      </c>
      <c r="J73">
        <v>2.6500000950000002</v>
      </c>
      <c r="K73">
        <v>0</v>
      </c>
      <c r="L73">
        <v>0</v>
      </c>
      <c r="M73">
        <v>0</v>
      </c>
      <c r="N73">
        <v>184</v>
      </c>
      <c r="O73">
        <v>218</v>
      </c>
      <c r="P73">
        <v>1763</v>
      </c>
      <c r="Q73">
        <f>SUM(daily_activity[[#This Row],[VeryActiveMinutes]:[SedentaryMinutes]])</f>
        <v>402</v>
      </c>
      <c r="R73">
        <f>daily_activity[[#This Row],[Total Mintues]]/60</f>
        <v>6.7</v>
      </c>
      <c r="S73">
        <f>IFERROR(daily_activity[[#This Row],[TotalDistance]]/daily_activity[[#This Row],[TotalSteps]],0)</f>
        <v>6.6517191728948676E-4</v>
      </c>
      <c r="T73">
        <f>IFERROR(daily_activity[[#This Row],[TrackerDistance]]/(daily_activity[[#This Row],[Total Mintues]]*daily_activity[[#This Row],[Step Length]]),0)</f>
        <v>9.9850746268656714</v>
      </c>
      <c r="W73" s="13">
        <v>4014</v>
      </c>
      <c r="X73" s="13">
        <v>1763</v>
      </c>
      <c r="AD73" s="19" t="s">
        <v>59</v>
      </c>
      <c r="AE73" s="19">
        <v>6.7</v>
      </c>
      <c r="AF73" s="17">
        <v>4014</v>
      </c>
      <c r="AG73" s="17">
        <v>1763</v>
      </c>
    </row>
    <row r="74" spans="1:33" x14ac:dyDescent="0.3">
      <c r="A74">
        <v>1927972279</v>
      </c>
      <c r="B74" s="1">
        <v>42473</v>
      </c>
      <c r="C74" t="str">
        <f t="shared" si="1"/>
        <v>Wednesday</v>
      </c>
      <c r="D74">
        <v>356</v>
      </c>
      <c r="E74">
        <v>0.25</v>
      </c>
      <c r="F74">
        <v>0.25</v>
      </c>
      <c r="G74">
        <v>0</v>
      </c>
      <c r="H74">
        <v>0</v>
      </c>
      <c r="I74">
        <v>0</v>
      </c>
      <c r="J74">
        <v>0.25</v>
      </c>
      <c r="K74">
        <v>0</v>
      </c>
      <c r="L74">
        <v>0</v>
      </c>
      <c r="M74">
        <v>0</v>
      </c>
      <c r="N74">
        <v>32</v>
      </c>
      <c r="O74">
        <v>986</v>
      </c>
      <c r="P74">
        <v>2151</v>
      </c>
      <c r="Q74">
        <f>SUM(daily_activity[[#This Row],[VeryActiveMinutes]:[SedentaryMinutes]])</f>
        <v>1018</v>
      </c>
      <c r="R74">
        <f>daily_activity[[#This Row],[Total Mintues]]/60</f>
        <v>16.966666666666665</v>
      </c>
      <c r="S74">
        <f>IFERROR(daily_activity[[#This Row],[TotalDistance]]/daily_activity[[#This Row],[TotalSteps]],0)</f>
        <v>7.0224719101123594E-4</v>
      </c>
      <c r="T74">
        <f>IFERROR(daily_activity[[#This Row],[TrackerDistance]]/(daily_activity[[#This Row],[Total Mintues]]*daily_activity[[#This Row],[Step Length]]),0)</f>
        <v>0.34970530451866405</v>
      </c>
      <c r="W74" s="13">
        <v>356</v>
      </c>
      <c r="X74" s="13">
        <v>2151</v>
      </c>
      <c r="AD74" s="18" t="s">
        <v>62</v>
      </c>
      <c r="AE74" s="18">
        <v>16.966666666666665</v>
      </c>
      <c r="AF74" s="16">
        <v>356</v>
      </c>
      <c r="AG74" s="16">
        <v>2151</v>
      </c>
    </row>
    <row r="75" spans="1:33" x14ac:dyDescent="0.3">
      <c r="A75">
        <v>1927972279</v>
      </c>
      <c r="B75" s="1">
        <v>42474</v>
      </c>
      <c r="C75" t="str">
        <f t="shared" si="1"/>
        <v>Thursday</v>
      </c>
      <c r="D75">
        <v>2163</v>
      </c>
      <c r="E75">
        <v>1.5</v>
      </c>
      <c r="F75">
        <v>1.5</v>
      </c>
      <c r="G75">
        <v>0</v>
      </c>
      <c r="H75">
        <v>0</v>
      </c>
      <c r="I75">
        <v>0.40000000600000002</v>
      </c>
      <c r="J75">
        <v>1.1000000240000001</v>
      </c>
      <c r="K75">
        <v>0</v>
      </c>
      <c r="L75">
        <v>0</v>
      </c>
      <c r="M75">
        <v>9</v>
      </c>
      <c r="N75">
        <v>88</v>
      </c>
      <c r="O75">
        <v>1292</v>
      </c>
      <c r="P75">
        <v>2383</v>
      </c>
      <c r="Q75">
        <f>SUM(daily_activity[[#This Row],[VeryActiveMinutes]:[SedentaryMinutes]])</f>
        <v>1389</v>
      </c>
      <c r="R75">
        <f>daily_activity[[#This Row],[Total Mintues]]/60</f>
        <v>23.15</v>
      </c>
      <c r="S75">
        <f>IFERROR(daily_activity[[#This Row],[TotalDistance]]/daily_activity[[#This Row],[TotalSteps]],0)</f>
        <v>6.9348127600554787E-4</v>
      </c>
      <c r="T75">
        <f>IFERROR(daily_activity[[#This Row],[TrackerDistance]]/(daily_activity[[#This Row],[Total Mintues]]*daily_activity[[#This Row],[Step Length]]),0)</f>
        <v>1.5572354211663066</v>
      </c>
      <c r="W75" s="13">
        <v>2163</v>
      </c>
      <c r="X75" s="13">
        <v>2383</v>
      </c>
      <c r="AD75" s="19" t="s">
        <v>60</v>
      </c>
      <c r="AE75" s="19">
        <v>23.15</v>
      </c>
      <c r="AF75" s="17">
        <v>2163</v>
      </c>
      <c r="AG75" s="17">
        <v>2383</v>
      </c>
    </row>
    <row r="76" spans="1:33" x14ac:dyDescent="0.3">
      <c r="A76">
        <v>1927972279</v>
      </c>
      <c r="B76" s="1">
        <v>42475</v>
      </c>
      <c r="C76" t="str">
        <f t="shared" si="1"/>
        <v>Friday</v>
      </c>
      <c r="D76">
        <v>980</v>
      </c>
      <c r="E76">
        <v>0.68000000699999996</v>
      </c>
      <c r="F76">
        <v>0.68000000699999996</v>
      </c>
      <c r="G76">
        <v>0</v>
      </c>
      <c r="H76">
        <v>0</v>
      </c>
      <c r="I76">
        <v>0</v>
      </c>
      <c r="J76">
        <v>0.68000000699999996</v>
      </c>
      <c r="K76">
        <v>0</v>
      </c>
      <c r="L76">
        <v>0</v>
      </c>
      <c r="M76">
        <v>0</v>
      </c>
      <c r="N76">
        <v>51</v>
      </c>
      <c r="O76">
        <v>941</v>
      </c>
      <c r="P76">
        <v>2221</v>
      </c>
      <c r="Q76">
        <f>SUM(daily_activity[[#This Row],[VeryActiveMinutes]:[SedentaryMinutes]])</f>
        <v>992</v>
      </c>
      <c r="R76">
        <f>daily_activity[[#This Row],[Total Mintues]]/60</f>
        <v>16.533333333333335</v>
      </c>
      <c r="S76">
        <f>IFERROR(daily_activity[[#This Row],[TotalDistance]]/daily_activity[[#This Row],[TotalSteps]],0)</f>
        <v>6.9387755816326525E-4</v>
      </c>
      <c r="T76">
        <f>IFERROR(daily_activity[[#This Row],[TrackerDistance]]/(daily_activity[[#This Row],[Total Mintues]]*daily_activity[[#This Row],[Step Length]]),0)</f>
        <v>0.98790322580645162</v>
      </c>
      <c r="W76" s="13">
        <v>980</v>
      </c>
      <c r="X76" s="13">
        <v>2221</v>
      </c>
      <c r="AD76" s="18" t="s">
        <v>58</v>
      </c>
      <c r="AE76" s="18">
        <v>16.533333333333335</v>
      </c>
      <c r="AF76" s="16">
        <v>980</v>
      </c>
      <c r="AG76" s="16">
        <v>2221</v>
      </c>
    </row>
    <row r="77" spans="1:33" x14ac:dyDescent="0.3">
      <c r="A77">
        <v>1927972279</v>
      </c>
      <c r="B77" s="1">
        <v>42476</v>
      </c>
      <c r="C77" t="str">
        <f t="shared" si="1"/>
        <v>Saturday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1440</v>
      </c>
      <c r="P77">
        <v>2064</v>
      </c>
      <c r="Q77">
        <f>SUM(daily_activity[[#This Row],[VeryActiveMinutes]:[SedentaryMinutes]])</f>
        <v>1440</v>
      </c>
      <c r="R77">
        <f>daily_activity[[#This Row],[Total Mintues]]/60</f>
        <v>24</v>
      </c>
      <c r="S77">
        <f>IFERROR(daily_activity[[#This Row],[TotalDistance]]/daily_activity[[#This Row],[TotalSteps]],0)</f>
        <v>0</v>
      </c>
      <c r="T77">
        <f>IFERROR(daily_activity[[#This Row],[TrackerDistance]]/(daily_activity[[#This Row],[Total Mintues]]*daily_activity[[#This Row],[Step Length]]),0)</f>
        <v>0</v>
      </c>
      <c r="W77" s="13">
        <v>0</v>
      </c>
      <c r="X77" s="13">
        <v>2064</v>
      </c>
      <c r="AD77" s="19" t="s">
        <v>59</v>
      </c>
      <c r="AE77" s="19">
        <v>24</v>
      </c>
      <c r="AF77" s="17">
        <v>0</v>
      </c>
      <c r="AG77" s="17">
        <v>2064</v>
      </c>
    </row>
    <row r="78" spans="1:33" x14ac:dyDescent="0.3">
      <c r="A78">
        <v>1927972279</v>
      </c>
      <c r="B78" s="1">
        <v>42477</v>
      </c>
      <c r="C78" t="str">
        <f t="shared" si="1"/>
        <v>Sunday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1440</v>
      </c>
      <c r="P78">
        <v>2063</v>
      </c>
      <c r="Q78">
        <f>SUM(daily_activity[[#This Row],[VeryActiveMinutes]:[SedentaryMinutes]])</f>
        <v>1440</v>
      </c>
      <c r="R78">
        <f>daily_activity[[#This Row],[Total Mintues]]/60</f>
        <v>24</v>
      </c>
      <c r="S78">
        <f>IFERROR(daily_activity[[#This Row],[TotalDistance]]/daily_activity[[#This Row],[TotalSteps]],0)</f>
        <v>0</v>
      </c>
      <c r="T78">
        <f>IFERROR(daily_activity[[#This Row],[TrackerDistance]]/(daily_activity[[#This Row],[Total Mintues]]*daily_activity[[#This Row],[Step Length]]),0)</f>
        <v>0</v>
      </c>
      <c r="W78" s="13">
        <v>0</v>
      </c>
      <c r="X78" s="13">
        <v>2063</v>
      </c>
      <c r="AD78" s="18" t="s">
        <v>16</v>
      </c>
      <c r="AE78" s="18">
        <v>24</v>
      </c>
      <c r="AF78" s="16">
        <v>0</v>
      </c>
      <c r="AG78" s="16">
        <v>2063</v>
      </c>
    </row>
    <row r="79" spans="1:33" x14ac:dyDescent="0.3">
      <c r="A79">
        <v>1927972279</v>
      </c>
      <c r="B79" s="1">
        <v>42478</v>
      </c>
      <c r="C79" t="str">
        <f t="shared" si="1"/>
        <v>Monday</v>
      </c>
      <c r="D79">
        <v>244</v>
      </c>
      <c r="E79">
        <v>0.17000000200000001</v>
      </c>
      <c r="F79">
        <v>0.17000000200000001</v>
      </c>
      <c r="G79">
        <v>0</v>
      </c>
      <c r="H79">
        <v>0</v>
      </c>
      <c r="I79">
        <v>0</v>
      </c>
      <c r="J79">
        <v>0.17000000200000001</v>
      </c>
      <c r="K79">
        <v>0</v>
      </c>
      <c r="L79">
        <v>0</v>
      </c>
      <c r="M79">
        <v>0</v>
      </c>
      <c r="N79">
        <v>17</v>
      </c>
      <c r="O79">
        <v>1423</v>
      </c>
      <c r="P79">
        <v>2111</v>
      </c>
      <c r="Q79">
        <f>SUM(daily_activity[[#This Row],[VeryActiveMinutes]:[SedentaryMinutes]])</f>
        <v>1440</v>
      </c>
      <c r="R79">
        <f>daily_activity[[#This Row],[Total Mintues]]/60</f>
        <v>24</v>
      </c>
      <c r="S79">
        <f>IFERROR(daily_activity[[#This Row],[TotalDistance]]/daily_activity[[#This Row],[TotalSteps]],0)</f>
        <v>6.9672131967213119E-4</v>
      </c>
      <c r="T79">
        <f>IFERROR(daily_activity[[#This Row],[TrackerDistance]]/(daily_activity[[#This Row],[Total Mintues]]*daily_activity[[#This Row],[Step Length]]),0)</f>
        <v>0.16944444444444445</v>
      </c>
      <c r="W79" s="13">
        <v>244</v>
      </c>
      <c r="X79" s="13">
        <v>2111</v>
      </c>
      <c r="AD79" s="19" t="s">
        <v>61</v>
      </c>
      <c r="AE79" s="19">
        <v>24</v>
      </c>
      <c r="AF79" s="17">
        <v>244</v>
      </c>
      <c r="AG79" s="17">
        <v>2111</v>
      </c>
    </row>
    <row r="80" spans="1:33" x14ac:dyDescent="0.3">
      <c r="A80">
        <v>1927972279</v>
      </c>
      <c r="B80" s="1">
        <v>42479</v>
      </c>
      <c r="C80" t="str">
        <f t="shared" si="1"/>
        <v>Tuesday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1440</v>
      </c>
      <c r="P80">
        <v>2063</v>
      </c>
      <c r="Q80">
        <f>SUM(daily_activity[[#This Row],[VeryActiveMinutes]:[SedentaryMinutes]])</f>
        <v>1440</v>
      </c>
      <c r="R80">
        <f>daily_activity[[#This Row],[Total Mintues]]/60</f>
        <v>24</v>
      </c>
      <c r="S80">
        <f>IFERROR(daily_activity[[#This Row],[TotalDistance]]/daily_activity[[#This Row],[TotalSteps]],0)</f>
        <v>0</v>
      </c>
      <c r="T80">
        <f>IFERROR(daily_activity[[#This Row],[TrackerDistance]]/(daily_activity[[#This Row],[Total Mintues]]*daily_activity[[#This Row],[Step Length]]),0)</f>
        <v>0</v>
      </c>
      <c r="W80" s="13">
        <v>0</v>
      </c>
      <c r="X80" s="13">
        <v>2063</v>
      </c>
      <c r="AD80" s="18" t="s">
        <v>57</v>
      </c>
      <c r="AE80" s="18">
        <v>24</v>
      </c>
      <c r="AF80" s="16">
        <v>0</v>
      </c>
      <c r="AG80" s="16">
        <v>2063</v>
      </c>
    </row>
    <row r="81" spans="1:33" x14ac:dyDescent="0.3">
      <c r="A81">
        <v>1927972279</v>
      </c>
      <c r="B81" s="1">
        <v>42480</v>
      </c>
      <c r="C81" t="str">
        <f t="shared" si="1"/>
        <v>Wednesday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1440</v>
      </c>
      <c r="P81">
        <v>2063</v>
      </c>
      <c r="Q81">
        <f>SUM(daily_activity[[#This Row],[VeryActiveMinutes]:[SedentaryMinutes]])</f>
        <v>1440</v>
      </c>
      <c r="R81">
        <f>daily_activity[[#This Row],[Total Mintues]]/60</f>
        <v>24</v>
      </c>
      <c r="S81">
        <f>IFERROR(daily_activity[[#This Row],[TotalDistance]]/daily_activity[[#This Row],[TotalSteps]],0)</f>
        <v>0</v>
      </c>
      <c r="T81">
        <f>IFERROR(daily_activity[[#This Row],[TrackerDistance]]/(daily_activity[[#This Row],[Total Mintues]]*daily_activity[[#This Row],[Step Length]]),0)</f>
        <v>0</v>
      </c>
      <c r="W81" s="13">
        <v>0</v>
      </c>
      <c r="X81" s="13">
        <v>2063</v>
      </c>
      <c r="AD81" s="19" t="s">
        <v>62</v>
      </c>
      <c r="AE81" s="19">
        <v>24</v>
      </c>
      <c r="AF81" s="17">
        <v>0</v>
      </c>
      <c r="AG81" s="17">
        <v>2063</v>
      </c>
    </row>
    <row r="82" spans="1:33" x14ac:dyDescent="0.3">
      <c r="A82">
        <v>1927972279</v>
      </c>
      <c r="B82" s="1">
        <v>42481</v>
      </c>
      <c r="C82" t="str">
        <f t="shared" si="1"/>
        <v>Thursday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1440</v>
      </c>
      <c r="P82">
        <v>2064</v>
      </c>
      <c r="Q82">
        <f>SUM(daily_activity[[#This Row],[VeryActiveMinutes]:[SedentaryMinutes]])</f>
        <v>1440</v>
      </c>
      <c r="R82">
        <f>daily_activity[[#This Row],[Total Mintues]]/60</f>
        <v>24</v>
      </c>
      <c r="S82">
        <f>IFERROR(daily_activity[[#This Row],[TotalDistance]]/daily_activity[[#This Row],[TotalSteps]],0)</f>
        <v>0</v>
      </c>
      <c r="T82">
        <f>IFERROR(daily_activity[[#This Row],[TrackerDistance]]/(daily_activity[[#This Row],[Total Mintues]]*daily_activity[[#This Row],[Step Length]]),0)</f>
        <v>0</v>
      </c>
      <c r="W82" s="13">
        <v>0</v>
      </c>
      <c r="X82" s="13">
        <v>2064</v>
      </c>
      <c r="AD82" s="18" t="s">
        <v>60</v>
      </c>
      <c r="AE82" s="18">
        <v>24</v>
      </c>
      <c r="AF82" s="16">
        <v>0</v>
      </c>
      <c r="AG82" s="16">
        <v>2064</v>
      </c>
    </row>
    <row r="83" spans="1:33" x14ac:dyDescent="0.3">
      <c r="A83">
        <v>1927972279</v>
      </c>
      <c r="B83" s="1">
        <v>42482</v>
      </c>
      <c r="C83" t="str">
        <f t="shared" si="1"/>
        <v>Friday</v>
      </c>
      <c r="D83">
        <v>149</v>
      </c>
      <c r="E83">
        <v>0.10000000100000001</v>
      </c>
      <c r="F83">
        <v>0.10000000100000001</v>
      </c>
      <c r="G83">
        <v>0</v>
      </c>
      <c r="H83">
        <v>0</v>
      </c>
      <c r="I83">
        <v>0</v>
      </c>
      <c r="J83">
        <v>0.10000000100000001</v>
      </c>
      <c r="K83">
        <v>0</v>
      </c>
      <c r="L83">
        <v>0</v>
      </c>
      <c r="M83">
        <v>0</v>
      </c>
      <c r="N83">
        <v>10</v>
      </c>
      <c r="O83">
        <v>1430</v>
      </c>
      <c r="P83">
        <v>2093</v>
      </c>
      <c r="Q83">
        <f>SUM(daily_activity[[#This Row],[VeryActiveMinutes]:[SedentaryMinutes]])</f>
        <v>1440</v>
      </c>
      <c r="R83">
        <f>daily_activity[[#This Row],[Total Mintues]]/60</f>
        <v>24</v>
      </c>
      <c r="S83">
        <f>IFERROR(daily_activity[[#This Row],[TotalDistance]]/daily_activity[[#This Row],[TotalSteps]],0)</f>
        <v>6.7114094630872482E-4</v>
      </c>
      <c r="T83">
        <f>IFERROR(daily_activity[[#This Row],[TrackerDistance]]/(daily_activity[[#This Row],[Total Mintues]]*daily_activity[[#This Row],[Step Length]]),0)</f>
        <v>0.10347222222222223</v>
      </c>
      <c r="W83" s="13">
        <v>149</v>
      </c>
      <c r="X83" s="13">
        <v>2093</v>
      </c>
      <c r="AD83" s="19" t="s">
        <v>58</v>
      </c>
      <c r="AE83" s="19">
        <v>24</v>
      </c>
      <c r="AF83" s="17">
        <v>149</v>
      </c>
      <c r="AG83" s="17">
        <v>2093</v>
      </c>
    </row>
    <row r="84" spans="1:33" x14ac:dyDescent="0.3">
      <c r="A84">
        <v>1927972279</v>
      </c>
      <c r="B84" s="1">
        <v>42483</v>
      </c>
      <c r="C84" t="str">
        <f t="shared" si="1"/>
        <v>Saturday</v>
      </c>
      <c r="D84">
        <v>2945</v>
      </c>
      <c r="E84">
        <v>2.039999962</v>
      </c>
      <c r="F84">
        <v>2.039999962</v>
      </c>
      <c r="G84">
        <v>0</v>
      </c>
      <c r="H84">
        <v>0</v>
      </c>
      <c r="I84">
        <v>0</v>
      </c>
      <c r="J84">
        <v>2.039999962</v>
      </c>
      <c r="K84">
        <v>0</v>
      </c>
      <c r="L84">
        <v>0</v>
      </c>
      <c r="M84">
        <v>0</v>
      </c>
      <c r="N84">
        <v>145</v>
      </c>
      <c r="O84">
        <v>1295</v>
      </c>
      <c r="P84">
        <v>2499</v>
      </c>
      <c r="Q84">
        <f>SUM(daily_activity[[#This Row],[VeryActiveMinutes]:[SedentaryMinutes]])</f>
        <v>1440</v>
      </c>
      <c r="R84">
        <f>daily_activity[[#This Row],[Total Mintues]]/60</f>
        <v>24</v>
      </c>
      <c r="S84">
        <f>IFERROR(daily_activity[[#This Row],[TotalDistance]]/daily_activity[[#This Row],[TotalSteps]],0)</f>
        <v>6.9269947775891345E-4</v>
      </c>
      <c r="T84">
        <f>IFERROR(daily_activity[[#This Row],[TrackerDistance]]/(daily_activity[[#This Row],[Total Mintues]]*daily_activity[[#This Row],[Step Length]]),0)</f>
        <v>2.0451388888888888</v>
      </c>
      <c r="W84" s="13">
        <v>2945</v>
      </c>
      <c r="X84" s="13">
        <v>2499</v>
      </c>
      <c r="AD84" s="18" t="s">
        <v>59</v>
      </c>
      <c r="AE84" s="18">
        <v>24</v>
      </c>
      <c r="AF84" s="16">
        <v>2945</v>
      </c>
      <c r="AG84" s="16">
        <v>2499</v>
      </c>
    </row>
    <row r="85" spans="1:33" x14ac:dyDescent="0.3">
      <c r="A85">
        <v>1927972279</v>
      </c>
      <c r="B85" s="1">
        <v>42484</v>
      </c>
      <c r="C85" t="str">
        <f t="shared" si="1"/>
        <v>Sunday</v>
      </c>
      <c r="D85">
        <v>2090</v>
      </c>
      <c r="E85">
        <v>1.4500000479999999</v>
      </c>
      <c r="F85">
        <v>1.4500000479999999</v>
      </c>
      <c r="G85">
        <v>0</v>
      </c>
      <c r="H85">
        <v>7.0000000000000007E-2</v>
      </c>
      <c r="I85">
        <v>0.23999999499999999</v>
      </c>
      <c r="J85">
        <v>1.1399999860000001</v>
      </c>
      <c r="K85">
        <v>0</v>
      </c>
      <c r="L85">
        <v>1</v>
      </c>
      <c r="M85">
        <v>6</v>
      </c>
      <c r="N85">
        <v>75</v>
      </c>
      <c r="O85">
        <v>1358</v>
      </c>
      <c r="P85">
        <v>2324</v>
      </c>
      <c r="Q85">
        <f>SUM(daily_activity[[#This Row],[VeryActiveMinutes]:[SedentaryMinutes]])</f>
        <v>1440</v>
      </c>
      <c r="R85">
        <f>daily_activity[[#This Row],[Total Mintues]]/60</f>
        <v>24</v>
      </c>
      <c r="S85">
        <f>IFERROR(daily_activity[[#This Row],[TotalDistance]]/daily_activity[[#This Row],[TotalSteps]],0)</f>
        <v>6.9377992727272719E-4</v>
      </c>
      <c r="T85">
        <f>IFERROR(daily_activity[[#This Row],[TrackerDistance]]/(daily_activity[[#This Row],[Total Mintues]]*daily_activity[[#This Row],[Step Length]]),0)</f>
        <v>1.4513888888888891</v>
      </c>
      <c r="W85" s="13">
        <v>2090</v>
      </c>
      <c r="X85" s="13">
        <v>2324</v>
      </c>
      <c r="AD85" s="19" t="s">
        <v>16</v>
      </c>
      <c r="AE85" s="19">
        <v>24</v>
      </c>
      <c r="AF85" s="17">
        <v>2090</v>
      </c>
      <c r="AG85" s="17">
        <v>2324</v>
      </c>
    </row>
    <row r="86" spans="1:33" x14ac:dyDescent="0.3">
      <c r="A86">
        <v>1927972279</v>
      </c>
      <c r="B86" s="1">
        <v>42485</v>
      </c>
      <c r="C86" t="str">
        <f t="shared" si="1"/>
        <v>Monday</v>
      </c>
      <c r="D86">
        <v>152</v>
      </c>
      <c r="E86">
        <v>0.109999999</v>
      </c>
      <c r="F86">
        <v>0.109999999</v>
      </c>
      <c r="G86">
        <v>0</v>
      </c>
      <c r="H86">
        <v>0</v>
      </c>
      <c r="I86">
        <v>0</v>
      </c>
      <c r="J86">
        <v>0.109999999</v>
      </c>
      <c r="K86">
        <v>0</v>
      </c>
      <c r="L86">
        <v>0</v>
      </c>
      <c r="M86">
        <v>0</v>
      </c>
      <c r="N86">
        <v>12</v>
      </c>
      <c r="O86">
        <v>1303</v>
      </c>
      <c r="P86">
        <v>2100</v>
      </c>
      <c r="Q86">
        <f>SUM(daily_activity[[#This Row],[VeryActiveMinutes]:[SedentaryMinutes]])</f>
        <v>1315</v>
      </c>
      <c r="R86">
        <f>daily_activity[[#This Row],[Total Mintues]]/60</f>
        <v>21.916666666666668</v>
      </c>
      <c r="S86">
        <f>IFERROR(daily_activity[[#This Row],[TotalDistance]]/daily_activity[[#This Row],[TotalSteps]],0)</f>
        <v>7.2368420394736848E-4</v>
      </c>
      <c r="T86">
        <f>IFERROR(daily_activity[[#This Row],[TrackerDistance]]/(daily_activity[[#This Row],[Total Mintues]]*daily_activity[[#This Row],[Step Length]]),0)</f>
        <v>0.11558935361216728</v>
      </c>
      <c r="W86" s="13">
        <v>152</v>
      </c>
      <c r="X86" s="13">
        <v>2100</v>
      </c>
      <c r="AD86" s="18" t="s">
        <v>61</v>
      </c>
      <c r="AE86" s="18">
        <v>21.916666666666668</v>
      </c>
      <c r="AF86" s="16">
        <v>152</v>
      </c>
      <c r="AG86" s="16">
        <v>2100</v>
      </c>
    </row>
    <row r="87" spans="1:33" x14ac:dyDescent="0.3">
      <c r="A87">
        <v>1927972279</v>
      </c>
      <c r="B87" s="1">
        <v>42486</v>
      </c>
      <c r="C87" t="str">
        <f t="shared" si="1"/>
        <v>Tuesday</v>
      </c>
      <c r="D87">
        <v>3761</v>
      </c>
      <c r="E87">
        <v>2.5999999049999998</v>
      </c>
      <c r="F87">
        <v>2.5999999049999998</v>
      </c>
      <c r="G87">
        <v>0</v>
      </c>
      <c r="H87">
        <v>0</v>
      </c>
      <c r="I87">
        <v>0</v>
      </c>
      <c r="J87">
        <v>2.5999999049999998</v>
      </c>
      <c r="K87">
        <v>0</v>
      </c>
      <c r="L87">
        <v>0</v>
      </c>
      <c r="M87">
        <v>0</v>
      </c>
      <c r="N87">
        <v>192</v>
      </c>
      <c r="O87">
        <v>1058</v>
      </c>
      <c r="P87">
        <v>2638</v>
      </c>
      <c r="Q87">
        <f>SUM(daily_activity[[#This Row],[VeryActiveMinutes]:[SedentaryMinutes]])</f>
        <v>1250</v>
      </c>
      <c r="R87">
        <f>daily_activity[[#This Row],[Total Mintues]]/60</f>
        <v>20.833333333333332</v>
      </c>
      <c r="S87">
        <f>IFERROR(daily_activity[[#This Row],[TotalDistance]]/daily_activity[[#This Row],[TotalSteps]],0)</f>
        <v>6.9130547859611795E-4</v>
      </c>
      <c r="T87">
        <f>IFERROR(daily_activity[[#This Row],[TrackerDistance]]/(daily_activity[[#This Row],[Total Mintues]]*daily_activity[[#This Row],[Step Length]]),0)</f>
        <v>3.0088000000000004</v>
      </c>
      <c r="W87" s="13">
        <v>3761</v>
      </c>
      <c r="X87" s="13">
        <v>2638</v>
      </c>
      <c r="AD87" s="19" t="s">
        <v>57</v>
      </c>
      <c r="AE87" s="19">
        <v>20.833333333333332</v>
      </c>
      <c r="AF87" s="17">
        <v>3761</v>
      </c>
      <c r="AG87" s="17">
        <v>2638</v>
      </c>
    </row>
    <row r="88" spans="1:33" x14ac:dyDescent="0.3">
      <c r="A88">
        <v>1927972279</v>
      </c>
      <c r="B88" s="1">
        <v>42487</v>
      </c>
      <c r="C88" t="str">
        <f t="shared" si="1"/>
        <v>Wednesday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1440</v>
      </c>
      <c r="P88">
        <v>2063</v>
      </c>
      <c r="Q88">
        <f>SUM(daily_activity[[#This Row],[VeryActiveMinutes]:[SedentaryMinutes]])</f>
        <v>1440</v>
      </c>
      <c r="R88">
        <f>daily_activity[[#This Row],[Total Mintues]]/60</f>
        <v>24</v>
      </c>
      <c r="S88">
        <f>IFERROR(daily_activity[[#This Row],[TotalDistance]]/daily_activity[[#This Row],[TotalSteps]],0)</f>
        <v>0</v>
      </c>
      <c r="T88">
        <f>IFERROR(daily_activity[[#This Row],[TrackerDistance]]/(daily_activity[[#This Row],[Total Mintues]]*daily_activity[[#This Row],[Step Length]]),0)</f>
        <v>0</v>
      </c>
      <c r="W88" s="13">
        <v>0</v>
      </c>
      <c r="X88" s="13">
        <v>2063</v>
      </c>
      <c r="AD88" s="18" t="s">
        <v>62</v>
      </c>
      <c r="AE88" s="18">
        <v>24</v>
      </c>
      <c r="AF88" s="16">
        <v>0</v>
      </c>
      <c r="AG88" s="16">
        <v>2063</v>
      </c>
    </row>
    <row r="89" spans="1:33" x14ac:dyDescent="0.3">
      <c r="A89">
        <v>1927972279</v>
      </c>
      <c r="B89" s="1">
        <v>42488</v>
      </c>
      <c r="C89" t="str">
        <f t="shared" si="1"/>
        <v>Thursday</v>
      </c>
      <c r="D89">
        <v>1675</v>
      </c>
      <c r="E89">
        <v>1.1599999670000001</v>
      </c>
      <c r="F89">
        <v>1.1599999670000001</v>
      </c>
      <c r="G89">
        <v>0</v>
      </c>
      <c r="H89">
        <v>0</v>
      </c>
      <c r="I89">
        <v>0</v>
      </c>
      <c r="J89">
        <v>1.1599999670000001</v>
      </c>
      <c r="K89">
        <v>0</v>
      </c>
      <c r="L89">
        <v>0</v>
      </c>
      <c r="M89">
        <v>0</v>
      </c>
      <c r="N89">
        <v>95</v>
      </c>
      <c r="O89">
        <v>1167</v>
      </c>
      <c r="P89">
        <v>2351</v>
      </c>
      <c r="Q89">
        <f>SUM(daily_activity[[#This Row],[VeryActiveMinutes]:[SedentaryMinutes]])</f>
        <v>1262</v>
      </c>
      <c r="R89">
        <f>daily_activity[[#This Row],[Total Mintues]]/60</f>
        <v>21.033333333333335</v>
      </c>
      <c r="S89">
        <f>IFERROR(daily_activity[[#This Row],[TotalDistance]]/daily_activity[[#This Row],[TotalSteps]],0)</f>
        <v>6.925372937313433E-4</v>
      </c>
      <c r="T89">
        <f>IFERROR(daily_activity[[#This Row],[TrackerDistance]]/(daily_activity[[#This Row],[Total Mintues]]*daily_activity[[#This Row],[Step Length]]),0)</f>
        <v>1.3272583201267829</v>
      </c>
      <c r="W89" s="13">
        <v>1675</v>
      </c>
      <c r="X89" s="13">
        <v>2351</v>
      </c>
      <c r="AD89" s="19" t="s">
        <v>60</v>
      </c>
      <c r="AE89" s="19">
        <v>21.033333333333335</v>
      </c>
      <c r="AF89" s="17">
        <v>1675</v>
      </c>
      <c r="AG89" s="17">
        <v>2351</v>
      </c>
    </row>
    <row r="90" spans="1:33" x14ac:dyDescent="0.3">
      <c r="A90">
        <v>1927972279</v>
      </c>
      <c r="B90" s="1">
        <v>42489</v>
      </c>
      <c r="C90" t="str">
        <f t="shared" si="1"/>
        <v>Friday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1440</v>
      </c>
      <c r="P90">
        <v>2063</v>
      </c>
      <c r="Q90">
        <f>SUM(daily_activity[[#This Row],[VeryActiveMinutes]:[SedentaryMinutes]])</f>
        <v>1440</v>
      </c>
      <c r="R90">
        <f>daily_activity[[#This Row],[Total Mintues]]/60</f>
        <v>24</v>
      </c>
      <c r="S90">
        <f>IFERROR(daily_activity[[#This Row],[TotalDistance]]/daily_activity[[#This Row],[TotalSteps]],0)</f>
        <v>0</v>
      </c>
      <c r="T90">
        <f>IFERROR(daily_activity[[#This Row],[TrackerDistance]]/(daily_activity[[#This Row],[Total Mintues]]*daily_activity[[#This Row],[Step Length]]),0)</f>
        <v>0</v>
      </c>
      <c r="W90" s="13">
        <v>0</v>
      </c>
      <c r="X90" s="13">
        <v>2063</v>
      </c>
      <c r="AD90" s="18" t="s">
        <v>58</v>
      </c>
      <c r="AE90" s="18">
        <v>24</v>
      </c>
      <c r="AF90" s="16">
        <v>0</v>
      </c>
      <c r="AG90" s="16">
        <v>2063</v>
      </c>
    </row>
    <row r="91" spans="1:33" x14ac:dyDescent="0.3">
      <c r="A91">
        <v>1927972279</v>
      </c>
      <c r="B91" s="1">
        <v>42490</v>
      </c>
      <c r="C91" t="str">
        <f t="shared" si="1"/>
        <v>Saturday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1440</v>
      </c>
      <c r="P91">
        <v>2064</v>
      </c>
      <c r="Q91">
        <f>SUM(daily_activity[[#This Row],[VeryActiveMinutes]:[SedentaryMinutes]])</f>
        <v>1440</v>
      </c>
      <c r="R91">
        <f>daily_activity[[#This Row],[Total Mintues]]/60</f>
        <v>24</v>
      </c>
      <c r="S91">
        <f>IFERROR(daily_activity[[#This Row],[TotalDistance]]/daily_activity[[#This Row],[TotalSteps]],0)</f>
        <v>0</v>
      </c>
      <c r="T91">
        <f>IFERROR(daily_activity[[#This Row],[TrackerDistance]]/(daily_activity[[#This Row],[Total Mintues]]*daily_activity[[#This Row],[Step Length]]),0)</f>
        <v>0</v>
      </c>
      <c r="W91" s="13">
        <v>0</v>
      </c>
      <c r="X91" s="13">
        <v>2064</v>
      </c>
      <c r="AD91" s="19" t="s">
        <v>59</v>
      </c>
      <c r="AE91" s="19">
        <v>24</v>
      </c>
      <c r="AF91" s="17">
        <v>0</v>
      </c>
      <c r="AG91" s="17">
        <v>2064</v>
      </c>
    </row>
    <row r="92" spans="1:33" x14ac:dyDescent="0.3">
      <c r="A92">
        <v>2022484408</v>
      </c>
      <c r="B92" s="1">
        <v>42473</v>
      </c>
      <c r="C92" t="str">
        <f t="shared" si="1"/>
        <v>Wednesday</v>
      </c>
      <c r="D92">
        <v>12024</v>
      </c>
      <c r="E92">
        <v>8.5</v>
      </c>
      <c r="F92">
        <v>8.5</v>
      </c>
      <c r="G92">
        <v>0</v>
      </c>
      <c r="H92">
        <v>2.9900000100000002</v>
      </c>
      <c r="I92">
        <v>0.10000000100000001</v>
      </c>
      <c r="J92">
        <v>5.4099998469999999</v>
      </c>
      <c r="K92">
        <v>0</v>
      </c>
      <c r="L92">
        <v>43</v>
      </c>
      <c r="M92">
        <v>5</v>
      </c>
      <c r="N92">
        <v>292</v>
      </c>
      <c r="O92">
        <v>1100</v>
      </c>
      <c r="P92">
        <v>2601</v>
      </c>
      <c r="Q92">
        <f>SUM(daily_activity[[#This Row],[VeryActiveMinutes]:[SedentaryMinutes]])</f>
        <v>1440</v>
      </c>
      <c r="R92">
        <f>daily_activity[[#This Row],[Total Mintues]]/60</f>
        <v>24</v>
      </c>
      <c r="S92">
        <f>IFERROR(daily_activity[[#This Row],[TotalDistance]]/daily_activity[[#This Row],[TotalSteps]],0)</f>
        <v>7.0691949434464408E-4</v>
      </c>
      <c r="T92">
        <f>IFERROR(daily_activity[[#This Row],[TrackerDistance]]/(daily_activity[[#This Row],[Total Mintues]]*daily_activity[[#This Row],[Step Length]]),0)</f>
        <v>8.35</v>
      </c>
      <c r="W92" s="13">
        <v>12024</v>
      </c>
      <c r="X92" s="13">
        <v>2601</v>
      </c>
      <c r="AD92" s="18" t="s">
        <v>62</v>
      </c>
      <c r="AE92" s="18">
        <v>24</v>
      </c>
      <c r="AF92" s="16">
        <v>12024</v>
      </c>
      <c r="AG92" s="16">
        <v>2601</v>
      </c>
    </row>
    <row r="93" spans="1:33" x14ac:dyDescent="0.3">
      <c r="A93">
        <v>2022484408</v>
      </c>
      <c r="B93" s="1">
        <v>42474</v>
      </c>
      <c r="C93" t="str">
        <f t="shared" si="1"/>
        <v>Thursday</v>
      </c>
      <c r="D93">
        <v>10690</v>
      </c>
      <c r="E93">
        <v>7.5</v>
      </c>
      <c r="F93">
        <v>7.5</v>
      </c>
      <c r="G93">
        <v>0</v>
      </c>
      <c r="H93">
        <v>2.4800000190000002</v>
      </c>
      <c r="I93">
        <v>0.209999993</v>
      </c>
      <c r="J93">
        <v>4.8200001720000003</v>
      </c>
      <c r="K93">
        <v>0</v>
      </c>
      <c r="L93">
        <v>32</v>
      </c>
      <c r="M93">
        <v>3</v>
      </c>
      <c r="N93">
        <v>257</v>
      </c>
      <c r="O93">
        <v>1148</v>
      </c>
      <c r="P93">
        <v>2312</v>
      </c>
      <c r="Q93">
        <f>SUM(daily_activity[[#This Row],[VeryActiveMinutes]:[SedentaryMinutes]])</f>
        <v>1440</v>
      </c>
      <c r="R93">
        <f>daily_activity[[#This Row],[Total Mintues]]/60</f>
        <v>24</v>
      </c>
      <c r="S93">
        <f>IFERROR(daily_activity[[#This Row],[TotalDistance]]/daily_activity[[#This Row],[TotalSteps]],0)</f>
        <v>7.0159027128157152E-4</v>
      </c>
      <c r="T93">
        <f>IFERROR(daily_activity[[#This Row],[TrackerDistance]]/(daily_activity[[#This Row],[Total Mintues]]*daily_activity[[#This Row],[Step Length]]),0)</f>
        <v>7.4236111111111116</v>
      </c>
      <c r="W93" s="13">
        <v>10690</v>
      </c>
      <c r="X93" s="13">
        <v>2312</v>
      </c>
      <c r="AD93" s="19" t="s">
        <v>60</v>
      </c>
      <c r="AE93" s="19">
        <v>24</v>
      </c>
      <c r="AF93" s="17">
        <v>10690</v>
      </c>
      <c r="AG93" s="17">
        <v>2312</v>
      </c>
    </row>
    <row r="94" spans="1:33" x14ac:dyDescent="0.3">
      <c r="A94">
        <v>2022484408</v>
      </c>
      <c r="B94" s="1">
        <v>42475</v>
      </c>
      <c r="C94" t="str">
        <f t="shared" si="1"/>
        <v>Friday</v>
      </c>
      <c r="D94">
        <v>11034</v>
      </c>
      <c r="E94">
        <v>8.0299997330000004</v>
      </c>
      <c r="F94">
        <v>8.0299997330000004</v>
      </c>
      <c r="G94">
        <v>0</v>
      </c>
      <c r="H94">
        <v>1.940000057</v>
      </c>
      <c r="I94">
        <v>0.310000002</v>
      </c>
      <c r="J94">
        <v>5.7800002099999999</v>
      </c>
      <c r="K94">
        <v>0</v>
      </c>
      <c r="L94">
        <v>27</v>
      </c>
      <c r="M94">
        <v>9</v>
      </c>
      <c r="N94">
        <v>282</v>
      </c>
      <c r="O94">
        <v>1122</v>
      </c>
      <c r="P94">
        <v>2525</v>
      </c>
      <c r="Q94">
        <f>SUM(daily_activity[[#This Row],[VeryActiveMinutes]:[SedentaryMinutes]])</f>
        <v>1440</v>
      </c>
      <c r="R94">
        <f>daily_activity[[#This Row],[Total Mintues]]/60</f>
        <v>24</v>
      </c>
      <c r="S94">
        <f>IFERROR(daily_activity[[#This Row],[TotalDistance]]/daily_activity[[#This Row],[TotalSteps]],0)</f>
        <v>7.2775056489033903E-4</v>
      </c>
      <c r="T94">
        <f>IFERROR(daily_activity[[#This Row],[TrackerDistance]]/(daily_activity[[#This Row],[Total Mintues]]*daily_activity[[#This Row],[Step Length]]),0)</f>
        <v>7.6624999999999996</v>
      </c>
      <c r="W94" s="13">
        <v>11034</v>
      </c>
      <c r="X94" s="13">
        <v>2525</v>
      </c>
      <c r="AD94" s="18" t="s">
        <v>58</v>
      </c>
      <c r="AE94" s="18">
        <v>24</v>
      </c>
      <c r="AF94" s="16">
        <v>11034</v>
      </c>
      <c r="AG94" s="16">
        <v>2525</v>
      </c>
    </row>
    <row r="95" spans="1:33" x14ac:dyDescent="0.3">
      <c r="A95">
        <v>2022484408</v>
      </c>
      <c r="B95" s="1">
        <v>42476</v>
      </c>
      <c r="C95" t="str">
        <f t="shared" si="1"/>
        <v>Saturday</v>
      </c>
      <c r="D95">
        <v>10100</v>
      </c>
      <c r="E95">
        <v>7.0900001530000001</v>
      </c>
      <c r="F95">
        <v>7.0900001530000001</v>
      </c>
      <c r="G95">
        <v>0</v>
      </c>
      <c r="H95">
        <v>3.1500000950000002</v>
      </c>
      <c r="I95">
        <v>0.55000001200000004</v>
      </c>
      <c r="J95">
        <v>3.3900001049999999</v>
      </c>
      <c r="K95">
        <v>0</v>
      </c>
      <c r="L95">
        <v>41</v>
      </c>
      <c r="M95">
        <v>11</v>
      </c>
      <c r="N95">
        <v>151</v>
      </c>
      <c r="O95">
        <v>1237</v>
      </c>
      <c r="P95">
        <v>2177</v>
      </c>
      <c r="Q95">
        <f>SUM(daily_activity[[#This Row],[VeryActiveMinutes]:[SedentaryMinutes]])</f>
        <v>1440</v>
      </c>
      <c r="R95">
        <f>daily_activity[[#This Row],[Total Mintues]]/60</f>
        <v>24</v>
      </c>
      <c r="S95">
        <f>IFERROR(daily_activity[[#This Row],[TotalDistance]]/daily_activity[[#This Row],[TotalSteps]],0)</f>
        <v>7.0198021316831682E-4</v>
      </c>
      <c r="T95">
        <f>IFERROR(daily_activity[[#This Row],[TrackerDistance]]/(daily_activity[[#This Row],[Total Mintues]]*daily_activity[[#This Row],[Step Length]]),0)</f>
        <v>7.0138888888888893</v>
      </c>
      <c r="W95" s="13">
        <v>10100</v>
      </c>
      <c r="X95" s="13">
        <v>2177</v>
      </c>
      <c r="AD95" s="19" t="s">
        <v>59</v>
      </c>
      <c r="AE95" s="19">
        <v>24</v>
      </c>
      <c r="AF95" s="17">
        <v>10100</v>
      </c>
      <c r="AG95" s="17">
        <v>2177</v>
      </c>
    </row>
    <row r="96" spans="1:33" x14ac:dyDescent="0.3">
      <c r="A96">
        <v>2022484408</v>
      </c>
      <c r="B96" s="1">
        <v>42477</v>
      </c>
      <c r="C96" t="str">
        <f t="shared" si="1"/>
        <v>Sunday</v>
      </c>
      <c r="D96">
        <v>15112</v>
      </c>
      <c r="E96">
        <v>11.399999619999999</v>
      </c>
      <c r="F96">
        <v>11.399999619999999</v>
      </c>
      <c r="G96">
        <v>0</v>
      </c>
      <c r="H96">
        <v>3.869999886</v>
      </c>
      <c r="I96">
        <v>0.66000002599999996</v>
      </c>
      <c r="J96">
        <v>6.8800001139999996</v>
      </c>
      <c r="K96">
        <v>0</v>
      </c>
      <c r="L96">
        <v>28</v>
      </c>
      <c r="M96">
        <v>29</v>
      </c>
      <c r="N96">
        <v>331</v>
      </c>
      <c r="O96">
        <v>1052</v>
      </c>
      <c r="P96">
        <v>2782</v>
      </c>
      <c r="Q96">
        <f>SUM(daily_activity[[#This Row],[VeryActiveMinutes]:[SedentaryMinutes]])</f>
        <v>1440</v>
      </c>
      <c r="R96">
        <f>daily_activity[[#This Row],[Total Mintues]]/60</f>
        <v>24</v>
      </c>
      <c r="S96">
        <f>IFERROR(daily_activity[[#This Row],[TotalDistance]]/daily_activity[[#This Row],[TotalSteps]],0)</f>
        <v>7.5436736500794068E-4</v>
      </c>
      <c r="T96">
        <f>IFERROR(daily_activity[[#This Row],[TrackerDistance]]/(daily_activity[[#This Row],[Total Mintues]]*daily_activity[[#This Row],[Step Length]]),0)</f>
        <v>10.494444444444445</v>
      </c>
      <c r="W96" s="13">
        <v>15112</v>
      </c>
      <c r="X96" s="13">
        <v>2782</v>
      </c>
      <c r="AD96" s="18" t="s">
        <v>16</v>
      </c>
      <c r="AE96" s="18">
        <v>24</v>
      </c>
      <c r="AF96" s="16">
        <v>15112</v>
      </c>
      <c r="AG96" s="16">
        <v>2782</v>
      </c>
    </row>
    <row r="97" spans="1:33" x14ac:dyDescent="0.3">
      <c r="A97">
        <v>2022484408</v>
      </c>
      <c r="B97" s="1">
        <v>42478</v>
      </c>
      <c r="C97" t="str">
        <f t="shared" si="1"/>
        <v>Monday</v>
      </c>
      <c r="D97">
        <v>14131</v>
      </c>
      <c r="E97">
        <v>10.06999969</v>
      </c>
      <c r="F97">
        <v>10.06999969</v>
      </c>
      <c r="G97">
        <v>0</v>
      </c>
      <c r="H97">
        <v>3.6400001049999999</v>
      </c>
      <c r="I97">
        <v>0.119999997</v>
      </c>
      <c r="J97">
        <v>6.3000001909999996</v>
      </c>
      <c r="K97">
        <v>0</v>
      </c>
      <c r="L97">
        <v>48</v>
      </c>
      <c r="M97">
        <v>3</v>
      </c>
      <c r="N97">
        <v>311</v>
      </c>
      <c r="O97">
        <v>1078</v>
      </c>
      <c r="P97">
        <v>2770</v>
      </c>
      <c r="Q97">
        <f>SUM(daily_activity[[#This Row],[VeryActiveMinutes]:[SedentaryMinutes]])</f>
        <v>1440</v>
      </c>
      <c r="R97">
        <f>daily_activity[[#This Row],[Total Mintues]]/60</f>
        <v>24</v>
      </c>
      <c r="S97">
        <f>IFERROR(daily_activity[[#This Row],[TotalDistance]]/daily_activity[[#This Row],[TotalSteps]],0)</f>
        <v>7.1261762720260422E-4</v>
      </c>
      <c r="T97">
        <f>IFERROR(daily_activity[[#This Row],[TrackerDistance]]/(daily_activity[[#This Row],[Total Mintues]]*daily_activity[[#This Row],[Step Length]]),0)</f>
        <v>9.813194444444445</v>
      </c>
      <c r="W97" s="13">
        <v>14131</v>
      </c>
      <c r="X97" s="13">
        <v>2770</v>
      </c>
      <c r="AD97" s="19" t="s">
        <v>61</v>
      </c>
      <c r="AE97" s="19">
        <v>24</v>
      </c>
      <c r="AF97" s="17">
        <v>14131</v>
      </c>
      <c r="AG97" s="17">
        <v>2770</v>
      </c>
    </row>
    <row r="98" spans="1:33" x14ac:dyDescent="0.3">
      <c r="A98">
        <v>2022484408</v>
      </c>
      <c r="B98" s="1">
        <v>42479</v>
      </c>
      <c r="C98" t="str">
        <f t="shared" si="1"/>
        <v>Tuesday</v>
      </c>
      <c r="D98">
        <v>11548</v>
      </c>
      <c r="E98">
        <v>8.5299997330000004</v>
      </c>
      <c r="F98">
        <v>8.5299997330000004</v>
      </c>
      <c r="G98">
        <v>0</v>
      </c>
      <c r="H98">
        <v>3.289999962</v>
      </c>
      <c r="I98">
        <v>0.23999999499999999</v>
      </c>
      <c r="J98">
        <v>5</v>
      </c>
      <c r="K98">
        <v>0</v>
      </c>
      <c r="L98">
        <v>31</v>
      </c>
      <c r="M98">
        <v>7</v>
      </c>
      <c r="N98">
        <v>250</v>
      </c>
      <c r="O98">
        <v>1152</v>
      </c>
      <c r="P98">
        <v>2489</v>
      </c>
      <c r="Q98">
        <f>SUM(daily_activity[[#This Row],[VeryActiveMinutes]:[SedentaryMinutes]])</f>
        <v>1440</v>
      </c>
      <c r="R98">
        <f>daily_activity[[#This Row],[Total Mintues]]/60</f>
        <v>24</v>
      </c>
      <c r="S98">
        <f>IFERROR(daily_activity[[#This Row],[TotalDistance]]/daily_activity[[#This Row],[TotalSteps]],0)</f>
        <v>7.3865602121579493E-4</v>
      </c>
      <c r="T98">
        <f>IFERROR(daily_activity[[#This Row],[TrackerDistance]]/(daily_activity[[#This Row],[Total Mintues]]*daily_activity[[#This Row],[Step Length]]),0)</f>
        <v>8.0194444444444457</v>
      </c>
      <c r="W98" s="13">
        <v>11548</v>
      </c>
      <c r="X98" s="13">
        <v>2489</v>
      </c>
      <c r="AD98" s="18" t="s">
        <v>57</v>
      </c>
      <c r="AE98" s="18">
        <v>24</v>
      </c>
      <c r="AF98" s="16">
        <v>11548</v>
      </c>
      <c r="AG98" s="16">
        <v>2489</v>
      </c>
    </row>
    <row r="99" spans="1:33" x14ac:dyDescent="0.3">
      <c r="A99">
        <v>2022484408</v>
      </c>
      <c r="B99" s="1">
        <v>42480</v>
      </c>
      <c r="C99" t="str">
        <f t="shared" si="1"/>
        <v>Wednesday</v>
      </c>
      <c r="D99">
        <v>15112</v>
      </c>
      <c r="E99">
        <v>10.670000079999999</v>
      </c>
      <c r="F99">
        <v>10.670000079999999</v>
      </c>
      <c r="G99">
        <v>0</v>
      </c>
      <c r="H99">
        <v>3.3399999139999998</v>
      </c>
      <c r="I99">
        <v>1.9299999480000001</v>
      </c>
      <c r="J99">
        <v>5.4000000950000002</v>
      </c>
      <c r="K99">
        <v>0</v>
      </c>
      <c r="L99">
        <v>48</v>
      </c>
      <c r="M99">
        <v>63</v>
      </c>
      <c r="N99">
        <v>276</v>
      </c>
      <c r="O99">
        <v>1053</v>
      </c>
      <c r="P99">
        <v>2897</v>
      </c>
      <c r="Q99">
        <f>SUM(daily_activity[[#This Row],[VeryActiveMinutes]:[SedentaryMinutes]])</f>
        <v>1440</v>
      </c>
      <c r="R99">
        <f>daily_activity[[#This Row],[Total Mintues]]/60</f>
        <v>24</v>
      </c>
      <c r="S99">
        <f>IFERROR(daily_activity[[#This Row],[TotalDistance]]/daily_activity[[#This Row],[TotalSteps]],0)</f>
        <v>7.060614134462678E-4</v>
      </c>
      <c r="T99">
        <f>IFERROR(daily_activity[[#This Row],[TrackerDistance]]/(daily_activity[[#This Row],[Total Mintues]]*daily_activity[[#This Row],[Step Length]]),0)</f>
        <v>10.494444444444445</v>
      </c>
      <c r="W99" s="13">
        <v>15112</v>
      </c>
      <c r="X99" s="13">
        <v>2897</v>
      </c>
      <c r="AD99" s="19" t="s">
        <v>62</v>
      </c>
      <c r="AE99" s="19">
        <v>24</v>
      </c>
      <c r="AF99" s="17">
        <v>15112</v>
      </c>
      <c r="AG99" s="17">
        <v>2897</v>
      </c>
    </row>
    <row r="100" spans="1:33" x14ac:dyDescent="0.3">
      <c r="A100">
        <v>2022484408</v>
      </c>
      <c r="B100" s="1">
        <v>42481</v>
      </c>
      <c r="C100" t="str">
        <f t="shared" si="1"/>
        <v>Thursday</v>
      </c>
      <c r="D100">
        <v>12453</v>
      </c>
      <c r="E100">
        <v>8.7399997710000008</v>
      </c>
      <c r="F100">
        <v>8.7399997710000008</v>
      </c>
      <c r="G100">
        <v>0</v>
      </c>
      <c r="H100">
        <v>3.329999924</v>
      </c>
      <c r="I100">
        <v>1.1100000139999999</v>
      </c>
      <c r="J100">
        <v>4.3099999430000002</v>
      </c>
      <c r="K100">
        <v>0</v>
      </c>
      <c r="L100">
        <v>104</v>
      </c>
      <c r="M100">
        <v>53</v>
      </c>
      <c r="N100">
        <v>255</v>
      </c>
      <c r="O100">
        <v>1028</v>
      </c>
      <c r="P100">
        <v>3158</v>
      </c>
      <c r="Q100">
        <f>SUM(daily_activity[[#This Row],[VeryActiveMinutes]:[SedentaryMinutes]])</f>
        <v>1440</v>
      </c>
      <c r="R100">
        <f>daily_activity[[#This Row],[Total Mintues]]/60</f>
        <v>24</v>
      </c>
      <c r="S100">
        <f>IFERROR(daily_activity[[#This Row],[TotalDistance]]/daily_activity[[#This Row],[TotalSteps]],0)</f>
        <v>7.018388959286919E-4</v>
      </c>
      <c r="T100">
        <f>IFERROR(daily_activity[[#This Row],[TrackerDistance]]/(daily_activity[[#This Row],[Total Mintues]]*daily_activity[[#This Row],[Step Length]]),0)</f>
        <v>8.6479166666666671</v>
      </c>
      <c r="W100" s="13">
        <v>12453</v>
      </c>
      <c r="X100" s="13">
        <v>3158</v>
      </c>
      <c r="AD100" s="18" t="s">
        <v>60</v>
      </c>
      <c r="AE100" s="18">
        <v>24</v>
      </c>
      <c r="AF100" s="16">
        <v>12453</v>
      </c>
      <c r="AG100" s="16">
        <v>3158</v>
      </c>
    </row>
    <row r="101" spans="1:33" x14ac:dyDescent="0.3">
      <c r="A101">
        <v>2022484408</v>
      </c>
      <c r="B101" s="1">
        <v>42482</v>
      </c>
      <c r="C101" t="str">
        <f t="shared" si="1"/>
        <v>Friday</v>
      </c>
      <c r="D101">
        <v>12954</v>
      </c>
      <c r="E101">
        <v>9.3299999239999991</v>
      </c>
      <c r="F101">
        <v>9.3299999239999991</v>
      </c>
      <c r="G101">
        <v>0</v>
      </c>
      <c r="H101">
        <v>4.4299998279999997</v>
      </c>
      <c r="I101">
        <v>0.41999998700000002</v>
      </c>
      <c r="J101">
        <v>4.4699997900000001</v>
      </c>
      <c r="K101">
        <v>0</v>
      </c>
      <c r="L101">
        <v>52</v>
      </c>
      <c r="M101">
        <v>10</v>
      </c>
      <c r="N101">
        <v>273</v>
      </c>
      <c r="O101">
        <v>1105</v>
      </c>
      <c r="P101">
        <v>2638</v>
      </c>
      <c r="Q101">
        <f>SUM(daily_activity[[#This Row],[VeryActiveMinutes]:[SedentaryMinutes]])</f>
        <v>1440</v>
      </c>
      <c r="R101">
        <f>daily_activity[[#This Row],[Total Mintues]]/60</f>
        <v>24</v>
      </c>
      <c r="S101">
        <f>IFERROR(daily_activity[[#This Row],[TotalDistance]]/daily_activity[[#This Row],[TotalSteps]],0)</f>
        <v>7.2024084637949657E-4</v>
      </c>
      <c r="T101">
        <f>IFERROR(daily_activity[[#This Row],[TrackerDistance]]/(daily_activity[[#This Row],[Total Mintues]]*daily_activity[[#This Row],[Step Length]]),0)</f>
        <v>8.9958333333333353</v>
      </c>
      <c r="W101" s="13">
        <v>12954</v>
      </c>
      <c r="X101" s="13">
        <v>2638</v>
      </c>
      <c r="AD101" s="19" t="s">
        <v>58</v>
      </c>
      <c r="AE101" s="19">
        <v>24</v>
      </c>
      <c r="AF101" s="17">
        <v>12954</v>
      </c>
      <c r="AG101" s="17">
        <v>2638</v>
      </c>
    </row>
    <row r="102" spans="1:33" x14ac:dyDescent="0.3">
      <c r="A102">
        <v>2022484408</v>
      </c>
      <c r="B102" s="1">
        <v>42483</v>
      </c>
      <c r="C102" t="str">
        <f t="shared" si="1"/>
        <v>Saturday</v>
      </c>
      <c r="D102">
        <v>6001</v>
      </c>
      <c r="E102">
        <v>4.2100000380000004</v>
      </c>
      <c r="F102">
        <v>4.2100000380000004</v>
      </c>
      <c r="G102">
        <v>0</v>
      </c>
      <c r="H102">
        <v>0</v>
      </c>
      <c r="I102">
        <v>0</v>
      </c>
      <c r="J102">
        <v>4.2100000380000004</v>
      </c>
      <c r="K102">
        <v>0</v>
      </c>
      <c r="L102">
        <v>0</v>
      </c>
      <c r="M102">
        <v>0</v>
      </c>
      <c r="N102">
        <v>249</v>
      </c>
      <c r="O102">
        <v>1191</v>
      </c>
      <c r="P102">
        <v>2069</v>
      </c>
      <c r="Q102">
        <f>SUM(daily_activity[[#This Row],[VeryActiveMinutes]:[SedentaryMinutes]])</f>
        <v>1440</v>
      </c>
      <c r="R102">
        <f>daily_activity[[#This Row],[Total Mintues]]/60</f>
        <v>24</v>
      </c>
      <c r="S102">
        <f>IFERROR(daily_activity[[#This Row],[TotalDistance]]/daily_activity[[#This Row],[TotalSteps]],0)</f>
        <v>7.0154974804199303E-4</v>
      </c>
      <c r="T102">
        <f>IFERROR(daily_activity[[#This Row],[TrackerDistance]]/(daily_activity[[#This Row],[Total Mintues]]*daily_activity[[#This Row],[Step Length]]),0)</f>
        <v>4.1673611111111111</v>
      </c>
      <c r="W102" s="13">
        <v>6001</v>
      </c>
      <c r="X102" s="13">
        <v>2069</v>
      </c>
      <c r="AD102" s="18" t="s">
        <v>59</v>
      </c>
      <c r="AE102" s="18">
        <v>24</v>
      </c>
      <c r="AF102" s="16">
        <v>6001</v>
      </c>
      <c r="AG102" s="16">
        <v>2069</v>
      </c>
    </row>
    <row r="103" spans="1:33" x14ac:dyDescent="0.3">
      <c r="A103">
        <v>2022484408</v>
      </c>
      <c r="B103" s="1">
        <v>42484</v>
      </c>
      <c r="C103" t="str">
        <f t="shared" si="1"/>
        <v>Sunday</v>
      </c>
      <c r="D103">
        <v>13481</v>
      </c>
      <c r="E103">
        <v>10.27999973</v>
      </c>
      <c r="F103">
        <v>10.27999973</v>
      </c>
      <c r="G103">
        <v>0</v>
      </c>
      <c r="H103">
        <v>4.5500001909999996</v>
      </c>
      <c r="I103">
        <v>1.1499999759999999</v>
      </c>
      <c r="J103">
        <v>4.579999924</v>
      </c>
      <c r="K103">
        <v>0</v>
      </c>
      <c r="L103">
        <v>37</v>
      </c>
      <c r="M103">
        <v>26</v>
      </c>
      <c r="N103">
        <v>216</v>
      </c>
      <c r="O103">
        <v>1161</v>
      </c>
      <c r="P103">
        <v>2529</v>
      </c>
      <c r="Q103">
        <f>SUM(daily_activity[[#This Row],[VeryActiveMinutes]:[SedentaryMinutes]])</f>
        <v>1440</v>
      </c>
      <c r="R103">
        <f>daily_activity[[#This Row],[Total Mintues]]/60</f>
        <v>24</v>
      </c>
      <c r="S103">
        <f>IFERROR(daily_activity[[#This Row],[TotalDistance]]/daily_activity[[#This Row],[TotalSteps]],0)</f>
        <v>7.6255468659594983E-4</v>
      </c>
      <c r="T103">
        <f>IFERROR(daily_activity[[#This Row],[TrackerDistance]]/(daily_activity[[#This Row],[Total Mintues]]*daily_activity[[#This Row],[Step Length]]),0)</f>
        <v>9.3618055555555557</v>
      </c>
      <c r="W103" s="13">
        <v>13481</v>
      </c>
      <c r="X103" s="13">
        <v>2529</v>
      </c>
      <c r="AD103" s="19" t="s">
        <v>16</v>
      </c>
      <c r="AE103" s="19">
        <v>24</v>
      </c>
      <c r="AF103" s="17">
        <v>13481</v>
      </c>
      <c r="AG103" s="17">
        <v>2529</v>
      </c>
    </row>
    <row r="104" spans="1:33" x14ac:dyDescent="0.3">
      <c r="A104">
        <v>2022484408</v>
      </c>
      <c r="B104" s="1">
        <v>42485</v>
      </c>
      <c r="C104" t="str">
        <f t="shared" si="1"/>
        <v>Monday</v>
      </c>
      <c r="D104">
        <v>11369</v>
      </c>
      <c r="E104">
        <v>8.0100002289999992</v>
      </c>
      <c r="F104">
        <v>8.0100002289999992</v>
      </c>
      <c r="G104">
        <v>0</v>
      </c>
      <c r="H104">
        <v>3.329999924</v>
      </c>
      <c r="I104">
        <v>0.219999999</v>
      </c>
      <c r="J104">
        <v>4.4600000380000004</v>
      </c>
      <c r="K104">
        <v>0</v>
      </c>
      <c r="L104">
        <v>44</v>
      </c>
      <c r="M104">
        <v>8</v>
      </c>
      <c r="N104">
        <v>217</v>
      </c>
      <c r="O104">
        <v>1171</v>
      </c>
      <c r="P104">
        <v>2470</v>
      </c>
      <c r="Q104">
        <f>SUM(daily_activity[[#This Row],[VeryActiveMinutes]:[SedentaryMinutes]])</f>
        <v>1440</v>
      </c>
      <c r="R104">
        <f>daily_activity[[#This Row],[Total Mintues]]/60</f>
        <v>24</v>
      </c>
      <c r="S104">
        <f>IFERROR(daily_activity[[#This Row],[TotalDistance]]/daily_activity[[#This Row],[TotalSteps]],0)</f>
        <v>7.0454747374439259E-4</v>
      </c>
      <c r="T104">
        <f>IFERROR(daily_activity[[#This Row],[TrackerDistance]]/(daily_activity[[#This Row],[Total Mintues]]*daily_activity[[#This Row],[Step Length]]),0)</f>
        <v>7.8951388888888889</v>
      </c>
      <c r="W104" s="13">
        <v>11369</v>
      </c>
      <c r="X104" s="13">
        <v>2470</v>
      </c>
      <c r="AD104" s="18" t="s">
        <v>61</v>
      </c>
      <c r="AE104" s="18">
        <v>24</v>
      </c>
      <c r="AF104" s="16">
        <v>11369</v>
      </c>
      <c r="AG104" s="16">
        <v>2470</v>
      </c>
    </row>
    <row r="105" spans="1:33" x14ac:dyDescent="0.3">
      <c r="A105">
        <v>2022484408</v>
      </c>
      <c r="B105" s="1">
        <v>42486</v>
      </c>
      <c r="C105" t="str">
        <f t="shared" si="1"/>
        <v>Tuesday</v>
      </c>
      <c r="D105">
        <v>10119</v>
      </c>
      <c r="E105">
        <v>7.1900000569999998</v>
      </c>
      <c r="F105">
        <v>7.1900000569999998</v>
      </c>
      <c r="G105">
        <v>0</v>
      </c>
      <c r="H105">
        <v>1.4299999480000001</v>
      </c>
      <c r="I105">
        <v>0.66000002599999996</v>
      </c>
      <c r="J105">
        <v>5.1100001339999999</v>
      </c>
      <c r="K105">
        <v>0</v>
      </c>
      <c r="L105">
        <v>55</v>
      </c>
      <c r="M105">
        <v>24</v>
      </c>
      <c r="N105">
        <v>275</v>
      </c>
      <c r="O105">
        <v>1086</v>
      </c>
      <c r="P105">
        <v>2793</v>
      </c>
      <c r="Q105">
        <f>SUM(daily_activity[[#This Row],[VeryActiveMinutes]:[SedentaryMinutes]])</f>
        <v>1440</v>
      </c>
      <c r="R105">
        <f>daily_activity[[#This Row],[Total Mintues]]/60</f>
        <v>24</v>
      </c>
      <c r="S105">
        <f>IFERROR(daily_activity[[#This Row],[TotalDistance]]/daily_activity[[#This Row],[TotalSteps]],0)</f>
        <v>7.1054452584247451E-4</v>
      </c>
      <c r="T105">
        <f>IFERROR(daily_activity[[#This Row],[TrackerDistance]]/(daily_activity[[#This Row],[Total Mintues]]*daily_activity[[#This Row],[Step Length]]),0)</f>
        <v>7.0270833333333336</v>
      </c>
      <c r="W105" s="13">
        <v>10119</v>
      </c>
      <c r="X105" s="13">
        <v>2793</v>
      </c>
      <c r="AD105" s="19" t="s">
        <v>57</v>
      </c>
      <c r="AE105" s="19">
        <v>24</v>
      </c>
      <c r="AF105" s="17">
        <v>10119</v>
      </c>
      <c r="AG105" s="17">
        <v>2793</v>
      </c>
    </row>
    <row r="106" spans="1:33" x14ac:dyDescent="0.3">
      <c r="A106">
        <v>2022484408</v>
      </c>
      <c r="B106" s="1">
        <v>42487</v>
      </c>
      <c r="C106" t="str">
        <f t="shared" si="1"/>
        <v>Wednesday</v>
      </c>
      <c r="D106">
        <v>10159</v>
      </c>
      <c r="E106">
        <v>7.1300001139999996</v>
      </c>
      <c r="F106">
        <v>7.1300001139999996</v>
      </c>
      <c r="G106">
        <v>0</v>
      </c>
      <c r="H106">
        <v>1.039999962</v>
      </c>
      <c r="I106">
        <v>0.97000002900000004</v>
      </c>
      <c r="J106">
        <v>5.1199998860000004</v>
      </c>
      <c r="K106">
        <v>0</v>
      </c>
      <c r="L106">
        <v>19</v>
      </c>
      <c r="M106">
        <v>20</v>
      </c>
      <c r="N106">
        <v>282</v>
      </c>
      <c r="O106">
        <v>1119</v>
      </c>
      <c r="P106">
        <v>2463</v>
      </c>
      <c r="Q106">
        <f>SUM(daily_activity[[#This Row],[VeryActiveMinutes]:[SedentaryMinutes]])</f>
        <v>1440</v>
      </c>
      <c r="R106">
        <f>daily_activity[[#This Row],[Total Mintues]]/60</f>
        <v>24</v>
      </c>
      <c r="S106">
        <f>IFERROR(daily_activity[[#This Row],[TotalDistance]]/daily_activity[[#This Row],[TotalSteps]],0)</f>
        <v>7.0184074357712372E-4</v>
      </c>
      <c r="T106">
        <f>IFERROR(daily_activity[[#This Row],[TrackerDistance]]/(daily_activity[[#This Row],[Total Mintues]]*daily_activity[[#This Row],[Step Length]]),0)</f>
        <v>7.0548611111111112</v>
      </c>
      <c r="W106" s="13">
        <v>10159</v>
      </c>
      <c r="X106" s="13">
        <v>2463</v>
      </c>
      <c r="AD106" s="18" t="s">
        <v>62</v>
      </c>
      <c r="AE106" s="18">
        <v>24</v>
      </c>
      <c r="AF106" s="16">
        <v>10159</v>
      </c>
      <c r="AG106" s="16">
        <v>2463</v>
      </c>
    </row>
    <row r="107" spans="1:33" x14ac:dyDescent="0.3">
      <c r="A107">
        <v>2022484408</v>
      </c>
      <c r="B107" s="1">
        <v>42488</v>
      </c>
      <c r="C107" t="str">
        <f t="shared" si="1"/>
        <v>Thursday</v>
      </c>
      <c r="D107">
        <v>10140</v>
      </c>
      <c r="E107">
        <v>7.1199998860000004</v>
      </c>
      <c r="F107">
        <v>7.1199998860000004</v>
      </c>
      <c r="G107">
        <v>0</v>
      </c>
      <c r="H107">
        <v>0.40999999599999998</v>
      </c>
      <c r="I107">
        <v>1.3300000430000001</v>
      </c>
      <c r="J107">
        <v>5.3899998660000001</v>
      </c>
      <c r="K107">
        <v>0</v>
      </c>
      <c r="L107">
        <v>6</v>
      </c>
      <c r="M107">
        <v>20</v>
      </c>
      <c r="N107">
        <v>291</v>
      </c>
      <c r="O107">
        <v>1123</v>
      </c>
      <c r="P107">
        <v>2296</v>
      </c>
      <c r="Q107">
        <f>SUM(daily_activity[[#This Row],[VeryActiveMinutes]:[SedentaryMinutes]])</f>
        <v>1440</v>
      </c>
      <c r="R107">
        <f>daily_activity[[#This Row],[Total Mintues]]/60</f>
        <v>24</v>
      </c>
      <c r="S107">
        <f>IFERROR(daily_activity[[#This Row],[TotalDistance]]/daily_activity[[#This Row],[TotalSteps]],0)</f>
        <v>7.0216961400394479E-4</v>
      </c>
      <c r="T107">
        <f>IFERROR(daily_activity[[#This Row],[TrackerDistance]]/(daily_activity[[#This Row],[Total Mintues]]*daily_activity[[#This Row],[Step Length]]),0)</f>
        <v>7.041666666666667</v>
      </c>
      <c r="W107" s="13">
        <v>10140</v>
      </c>
      <c r="X107" s="13">
        <v>2296</v>
      </c>
      <c r="AD107" s="19" t="s">
        <v>60</v>
      </c>
      <c r="AE107" s="19">
        <v>24</v>
      </c>
      <c r="AF107" s="17">
        <v>10140</v>
      </c>
      <c r="AG107" s="17">
        <v>2296</v>
      </c>
    </row>
    <row r="108" spans="1:33" x14ac:dyDescent="0.3">
      <c r="A108">
        <v>2022484408</v>
      </c>
      <c r="B108" s="1">
        <v>42489</v>
      </c>
      <c r="C108" t="str">
        <f t="shared" si="1"/>
        <v>Friday</v>
      </c>
      <c r="D108">
        <v>10245</v>
      </c>
      <c r="E108">
        <v>7.1900000569999998</v>
      </c>
      <c r="F108">
        <v>7.1900000569999998</v>
      </c>
      <c r="G108">
        <v>0</v>
      </c>
      <c r="H108">
        <v>0.47999998900000002</v>
      </c>
      <c r="I108">
        <v>1.210000038</v>
      </c>
      <c r="J108">
        <v>5.5</v>
      </c>
      <c r="K108">
        <v>0</v>
      </c>
      <c r="L108">
        <v>21</v>
      </c>
      <c r="M108">
        <v>40</v>
      </c>
      <c r="N108">
        <v>281</v>
      </c>
      <c r="O108">
        <v>1098</v>
      </c>
      <c r="P108">
        <v>2611</v>
      </c>
      <c r="Q108">
        <f>SUM(daily_activity[[#This Row],[VeryActiveMinutes]:[SedentaryMinutes]])</f>
        <v>1440</v>
      </c>
      <c r="R108">
        <f>daily_activity[[#This Row],[Total Mintues]]/60</f>
        <v>24</v>
      </c>
      <c r="S108">
        <f>IFERROR(daily_activity[[#This Row],[TotalDistance]]/daily_activity[[#This Row],[TotalSteps]],0)</f>
        <v>7.0180576447047337E-4</v>
      </c>
      <c r="T108">
        <f>IFERROR(daily_activity[[#This Row],[TrackerDistance]]/(daily_activity[[#This Row],[Total Mintues]]*daily_activity[[#This Row],[Step Length]]),0)</f>
        <v>7.114583333333333</v>
      </c>
      <c r="W108" s="13">
        <v>10245</v>
      </c>
      <c r="X108" s="13">
        <v>2611</v>
      </c>
      <c r="AD108" s="18" t="s">
        <v>58</v>
      </c>
      <c r="AE108" s="18">
        <v>24</v>
      </c>
      <c r="AF108" s="16">
        <v>10245</v>
      </c>
      <c r="AG108" s="16">
        <v>2611</v>
      </c>
    </row>
    <row r="109" spans="1:33" x14ac:dyDescent="0.3">
      <c r="A109">
        <v>2022484408</v>
      </c>
      <c r="B109" s="1">
        <v>42490</v>
      </c>
      <c r="C109" t="str">
        <f t="shared" si="1"/>
        <v>Saturday</v>
      </c>
      <c r="D109">
        <v>18387</v>
      </c>
      <c r="E109">
        <v>12.90999985</v>
      </c>
      <c r="F109">
        <v>12.90999985</v>
      </c>
      <c r="G109">
        <v>0</v>
      </c>
      <c r="H109">
        <v>0.939999998</v>
      </c>
      <c r="I109">
        <v>1.3999999759999999</v>
      </c>
      <c r="J109">
        <v>10.56999969</v>
      </c>
      <c r="K109">
        <v>0</v>
      </c>
      <c r="L109">
        <v>13</v>
      </c>
      <c r="M109">
        <v>23</v>
      </c>
      <c r="N109">
        <v>361</v>
      </c>
      <c r="O109">
        <v>1043</v>
      </c>
      <c r="P109">
        <v>2732</v>
      </c>
      <c r="Q109">
        <f>SUM(daily_activity[[#This Row],[VeryActiveMinutes]:[SedentaryMinutes]])</f>
        <v>1440</v>
      </c>
      <c r="R109">
        <f>daily_activity[[#This Row],[Total Mintues]]/60</f>
        <v>24</v>
      </c>
      <c r="S109">
        <f>IFERROR(daily_activity[[#This Row],[TotalDistance]]/daily_activity[[#This Row],[TotalSteps]],0)</f>
        <v>7.0212649426225056E-4</v>
      </c>
      <c r="T109">
        <f>IFERROR(daily_activity[[#This Row],[TrackerDistance]]/(daily_activity[[#This Row],[Total Mintues]]*daily_activity[[#This Row],[Step Length]]),0)</f>
        <v>12.768749999999999</v>
      </c>
      <c r="W109" s="13">
        <v>18387</v>
      </c>
      <c r="X109" s="13">
        <v>2732</v>
      </c>
      <c r="AD109" s="19" t="s">
        <v>59</v>
      </c>
      <c r="AE109" s="19">
        <v>24</v>
      </c>
      <c r="AF109" s="17">
        <v>18387</v>
      </c>
      <c r="AG109" s="17">
        <v>2732</v>
      </c>
    </row>
    <row r="110" spans="1:33" x14ac:dyDescent="0.3">
      <c r="A110">
        <v>2026352035</v>
      </c>
      <c r="B110" s="1">
        <v>42473</v>
      </c>
      <c r="C110" t="str">
        <f t="shared" si="1"/>
        <v>Wednesday</v>
      </c>
      <c r="D110">
        <v>4993</v>
      </c>
      <c r="E110">
        <v>3.0999999049999998</v>
      </c>
      <c r="F110">
        <v>3.0999999049999998</v>
      </c>
      <c r="G110">
        <v>0</v>
      </c>
      <c r="H110">
        <v>0</v>
      </c>
      <c r="I110">
        <v>0</v>
      </c>
      <c r="J110">
        <v>3.0999999049999998</v>
      </c>
      <c r="K110">
        <v>0</v>
      </c>
      <c r="L110">
        <v>0</v>
      </c>
      <c r="M110">
        <v>0</v>
      </c>
      <c r="N110">
        <v>238</v>
      </c>
      <c r="O110">
        <v>663</v>
      </c>
      <c r="P110">
        <v>1521</v>
      </c>
      <c r="Q110">
        <f>SUM(daily_activity[[#This Row],[VeryActiveMinutes]:[SedentaryMinutes]])</f>
        <v>901</v>
      </c>
      <c r="R110">
        <f>daily_activity[[#This Row],[Total Mintues]]/60</f>
        <v>15.016666666666667</v>
      </c>
      <c r="S110">
        <f>IFERROR(daily_activity[[#This Row],[TotalDistance]]/daily_activity[[#This Row],[TotalSteps]],0)</f>
        <v>6.2086919787702783E-4</v>
      </c>
      <c r="T110">
        <f>IFERROR(daily_activity[[#This Row],[TrackerDistance]]/(daily_activity[[#This Row],[Total Mintues]]*daily_activity[[#This Row],[Step Length]]),0)</f>
        <v>5.5416204217536063</v>
      </c>
      <c r="W110" s="13">
        <v>4993</v>
      </c>
      <c r="X110" s="13">
        <v>1521</v>
      </c>
      <c r="AD110" s="18" t="s">
        <v>62</v>
      </c>
      <c r="AE110" s="18">
        <v>15.016666666666667</v>
      </c>
      <c r="AF110" s="16">
        <v>4993</v>
      </c>
      <c r="AG110" s="16">
        <v>1521</v>
      </c>
    </row>
    <row r="111" spans="1:33" x14ac:dyDescent="0.3">
      <c r="A111">
        <v>2026352035</v>
      </c>
      <c r="B111" s="1">
        <v>42474</v>
      </c>
      <c r="C111" t="str">
        <f t="shared" si="1"/>
        <v>Thursday</v>
      </c>
      <c r="D111">
        <v>3335</v>
      </c>
      <c r="E111">
        <v>2.0699999330000001</v>
      </c>
      <c r="F111">
        <v>2.0699999330000001</v>
      </c>
      <c r="G111">
        <v>0</v>
      </c>
      <c r="H111">
        <v>0</v>
      </c>
      <c r="I111">
        <v>0</v>
      </c>
      <c r="J111">
        <v>2.0499999519999998</v>
      </c>
      <c r="K111">
        <v>0</v>
      </c>
      <c r="L111">
        <v>0</v>
      </c>
      <c r="M111">
        <v>0</v>
      </c>
      <c r="N111">
        <v>197</v>
      </c>
      <c r="O111">
        <v>653</v>
      </c>
      <c r="P111">
        <v>1431</v>
      </c>
      <c r="Q111">
        <f>SUM(daily_activity[[#This Row],[VeryActiveMinutes]:[SedentaryMinutes]])</f>
        <v>850</v>
      </c>
      <c r="R111">
        <f>daily_activity[[#This Row],[Total Mintues]]/60</f>
        <v>14.166666666666666</v>
      </c>
      <c r="S111">
        <f>IFERROR(daily_activity[[#This Row],[TotalDistance]]/daily_activity[[#This Row],[TotalSteps]],0)</f>
        <v>6.2068963508245874E-4</v>
      </c>
      <c r="T111">
        <f>IFERROR(daily_activity[[#This Row],[TrackerDistance]]/(daily_activity[[#This Row],[Total Mintues]]*daily_activity[[#This Row],[Step Length]]),0)</f>
        <v>3.9235294117647057</v>
      </c>
      <c r="W111" s="13">
        <v>3335</v>
      </c>
      <c r="X111" s="13">
        <v>1431</v>
      </c>
      <c r="AD111" s="19" t="s">
        <v>60</v>
      </c>
      <c r="AE111" s="19">
        <v>14.166666666666666</v>
      </c>
      <c r="AF111" s="17">
        <v>3335</v>
      </c>
      <c r="AG111" s="17">
        <v>1431</v>
      </c>
    </row>
    <row r="112" spans="1:33" x14ac:dyDescent="0.3">
      <c r="A112">
        <v>2026352035</v>
      </c>
      <c r="B112" s="1">
        <v>42475</v>
      </c>
      <c r="C112" t="str">
        <f t="shared" si="1"/>
        <v>Friday</v>
      </c>
      <c r="D112">
        <v>3821</v>
      </c>
      <c r="E112">
        <v>2.369999886</v>
      </c>
      <c r="F112">
        <v>2.369999886</v>
      </c>
      <c r="G112">
        <v>0</v>
      </c>
      <c r="H112">
        <v>0</v>
      </c>
      <c r="I112">
        <v>0</v>
      </c>
      <c r="J112">
        <v>2.369999886</v>
      </c>
      <c r="K112">
        <v>0</v>
      </c>
      <c r="L112">
        <v>0</v>
      </c>
      <c r="M112">
        <v>0</v>
      </c>
      <c r="N112">
        <v>188</v>
      </c>
      <c r="O112">
        <v>687</v>
      </c>
      <c r="P112">
        <v>1444</v>
      </c>
      <c r="Q112">
        <f>SUM(daily_activity[[#This Row],[VeryActiveMinutes]:[SedentaryMinutes]])</f>
        <v>875</v>
      </c>
      <c r="R112">
        <f>daily_activity[[#This Row],[Total Mintues]]/60</f>
        <v>14.583333333333334</v>
      </c>
      <c r="S112">
        <f>IFERROR(daily_activity[[#This Row],[TotalDistance]]/daily_activity[[#This Row],[TotalSteps]],0)</f>
        <v>6.202564475268254E-4</v>
      </c>
      <c r="T112">
        <f>IFERROR(daily_activity[[#This Row],[TrackerDistance]]/(daily_activity[[#This Row],[Total Mintues]]*daily_activity[[#This Row],[Step Length]]),0)</f>
        <v>4.3668571428571434</v>
      </c>
      <c r="W112" s="13">
        <v>3821</v>
      </c>
      <c r="X112" s="13">
        <v>1444</v>
      </c>
      <c r="AD112" s="18" t="s">
        <v>58</v>
      </c>
      <c r="AE112" s="18">
        <v>14.583333333333334</v>
      </c>
      <c r="AF112" s="16">
        <v>3821</v>
      </c>
      <c r="AG112" s="16">
        <v>1444</v>
      </c>
    </row>
    <row r="113" spans="1:33" x14ac:dyDescent="0.3">
      <c r="A113">
        <v>2026352035</v>
      </c>
      <c r="B113" s="1">
        <v>42476</v>
      </c>
      <c r="C113" t="str">
        <f t="shared" si="1"/>
        <v>Saturday</v>
      </c>
      <c r="D113">
        <v>2547</v>
      </c>
      <c r="E113">
        <v>1.5800000430000001</v>
      </c>
      <c r="F113">
        <v>1.5800000430000001</v>
      </c>
      <c r="G113">
        <v>0</v>
      </c>
      <c r="H113">
        <v>0</v>
      </c>
      <c r="I113">
        <v>0</v>
      </c>
      <c r="J113">
        <v>1.5800000430000001</v>
      </c>
      <c r="K113">
        <v>0</v>
      </c>
      <c r="L113">
        <v>0</v>
      </c>
      <c r="M113">
        <v>0</v>
      </c>
      <c r="N113">
        <v>150</v>
      </c>
      <c r="O113">
        <v>728</v>
      </c>
      <c r="P113">
        <v>1373</v>
      </c>
      <c r="Q113">
        <f>SUM(daily_activity[[#This Row],[VeryActiveMinutes]:[SedentaryMinutes]])</f>
        <v>878</v>
      </c>
      <c r="R113">
        <f>daily_activity[[#This Row],[Total Mintues]]/60</f>
        <v>14.633333333333333</v>
      </c>
      <c r="S113">
        <f>IFERROR(daily_activity[[#This Row],[TotalDistance]]/daily_activity[[#This Row],[TotalSteps]],0)</f>
        <v>6.2033766902237926E-4</v>
      </c>
      <c r="T113">
        <f>IFERROR(daily_activity[[#This Row],[TrackerDistance]]/(daily_activity[[#This Row],[Total Mintues]]*daily_activity[[#This Row],[Step Length]]),0)</f>
        <v>2.9009111617312073</v>
      </c>
      <c r="W113" s="13">
        <v>2547</v>
      </c>
      <c r="X113" s="13">
        <v>1373</v>
      </c>
      <c r="AD113" s="19" t="s">
        <v>59</v>
      </c>
      <c r="AE113" s="19">
        <v>14.633333333333333</v>
      </c>
      <c r="AF113" s="17">
        <v>2547</v>
      </c>
      <c r="AG113" s="17">
        <v>1373</v>
      </c>
    </row>
    <row r="114" spans="1:33" x14ac:dyDescent="0.3">
      <c r="A114">
        <v>2026352035</v>
      </c>
      <c r="B114" s="1">
        <v>42477</v>
      </c>
      <c r="C114" t="str">
        <f t="shared" si="1"/>
        <v>Sunday</v>
      </c>
      <c r="D114">
        <v>838</v>
      </c>
      <c r="E114">
        <v>0.519999981</v>
      </c>
      <c r="F114">
        <v>0.519999981</v>
      </c>
      <c r="G114">
        <v>0</v>
      </c>
      <c r="H114">
        <v>0</v>
      </c>
      <c r="I114">
        <v>0</v>
      </c>
      <c r="J114">
        <v>0.519999981</v>
      </c>
      <c r="K114">
        <v>0</v>
      </c>
      <c r="L114">
        <v>0</v>
      </c>
      <c r="M114">
        <v>0</v>
      </c>
      <c r="N114">
        <v>60</v>
      </c>
      <c r="O114">
        <v>1053</v>
      </c>
      <c r="P114">
        <v>1214</v>
      </c>
      <c r="Q114">
        <f>SUM(daily_activity[[#This Row],[VeryActiveMinutes]:[SedentaryMinutes]])</f>
        <v>1113</v>
      </c>
      <c r="R114">
        <f>daily_activity[[#This Row],[Total Mintues]]/60</f>
        <v>18.55</v>
      </c>
      <c r="S114">
        <f>IFERROR(daily_activity[[#This Row],[TotalDistance]]/daily_activity[[#This Row],[TotalSteps]],0)</f>
        <v>6.2052503699284013E-4</v>
      </c>
      <c r="T114">
        <f>IFERROR(daily_activity[[#This Row],[TrackerDistance]]/(daily_activity[[#This Row],[Total Mintues]]*daily_activity[[#This Row],[Step Length]]),0)</f>
        <v>0.75292003593890389</v>
      </c>
      <c r="W114" s="13">
        <v>838</v>
      </c>
      <c r="X114" s="13">
        <v>1214</v>
      </c>
      <c r="AD114" s="18" t="s">
        <v>16</v>
      </c>
      <c r="AE114" s="18">
        <v>18.55</v>
      </c>
      <c r="AF114" s="16">
        <v>838</v>
      </c>
      <c r="AG114" s="16">
        <v>1214</v>
      </c>
    </row>
    <row r="115" spans="1:33" x14ac:dyDescent="0.3">
      <c r="A115">
        <v>2026352035</v>
      </c>
      <c r="B115" s="1">
        <v>42478</v>
      </c>
      <c r="C115" t="str">
        <f t="shared" si="1"/>
        <v>Monday</v>
      </c>
      <c r="D115">
        <v>3325</v>
      </c>
      <c r="E115">
        <v>2.0599999430000002</v>
      </c>
      <c r="F115">
        <v>2.0599999430000002</v>
      </c>
      <c r="G115">
        <v>0</v>
      </c>
      <c r="H115">
        <v>0</v>
      </c>
      <c r="I115">
        <v>0</v>
      </c>
      <c r="J115">
        <v>2.0599999430000002</v>
      </c>
      <c r="K115">
        <v>0</v>
      </c>
      <c r="L115">
        <v>0</v>
      </c>
      <c r="M115">
        <v>0</v>
      </c>
      <c r="N115">
        <v>182</v>
      </c>
      <c r="O115">
        <v>1062</v>
      </c>
      <c r="P115">
        <v>1419</v>
      </c>
      <c r="Q115">
        <f>SUM(daily_activity[[#This Row],[VeryActiveMinutes]:[SedentaryMinutes]])</f>
        <v>1244</v>
      </c>
      <c r="R115">
        <f>daily_activity[[#This Row],[Total Mintues]]/60</f>
        <v>20.733333333333334</v>
      </c>
      <c r="S115">
        <f>IFERROR(daily_activity[[#This Row],[TotalDistance]]/daily_activity[[#This Row],[TotalSteps]],0)</f>
        <v>6.1954885503759404E-4</v>
      </c>
      <c r="T115">
        <f>IFERROR(daily_activity[[#This Row],[TrackerDistance]]/(daily_activity[[#This Row],[Total Mintues]]*daily_activity[[#This Row],[Step Length]]),0)</f>
        <v>2.6728295819935695</v>
      </c>
      <c r="W115" s="13">
        <v>3325</v>
      </c>
      <c r="X115" s="13">
        <v>1419</v>
      </c>
      <c r="AD115" s="19" t="s">
        <v>61</v>
      </c>
      <c r="AE115" s="19">
        <v>20.733333333333334</v>
      </c>
      <c r="AF115" s="17">
        <v>3325</v>
      </c>
      <c r="AG115" s="17">
        <v>1419</v>
      </c>
    </row>
    <row r="116" spans="1:33" x14ac:dyDescent="0.3">
      <c r="A116">
        <v>2026352035</v>
      </c>
      <c r="B116" s="1">
        <v>42479</v>
      </c>
      <c r="C116" t="str">
        <f t="shared" si="1"/>
        <v>Tuesday</v>
      </c>
      <c r="D116">
        <v>2424</v>
      </c>
      <c r="E116">
        <v>1.5</v>
      </c>
      <c r="F116">
        <v>1.5</v>
      </c>
      <c r="G116">
        <v>0</v>
      </c>
      <c r="H116">
        <v>0</v>
      </c>
      <c r="I116">
        <v>0</v>
      </c>
      <c r="J116">
        <v>1.5</v>
      </c>
      <c r="K116">
        <v>0</v>
      </c>
      <c r="L116">
        <v>0</v>
      </c>
      <c r="M116">
        <v>0</v>
      </c>
      <c r="N116">
        <v>141</v>
      </c>
      <c r="O116">
        <v>785</v>
      </c>
      <c r="P116">
        <v>1356</v>
      </c>
      <c r="Q116">
        <f>SUM(daily_activity[[#This Row],[VeryActiveMinutes]:[SedentaryMinutes]])</f>
        <v>926</v>
      </c>
      <c r="R116">
        <f>daily_activity[[#This Row],[Total Mintues]]/60</f>
        <v>15.433333333333334</v>
      </c>
      <c r="S116">
        <f>IFERROR(daily_activity[[#This Row],[TotalDistance]]/daily_activity[[#This Row],[TotalSteps]],0)</f>
        <v>6.1881188118811882E-4</v>
      </c>
      <c r="T116">
        <f>IFERROR(daily_activity[[#This Row],[TrackerDistance]]/(daily_activity[[#This Row],[Total Mintues]]*daily_activity[[#This Row],[Step Length]]),0)</f>
        <v>2.617710583153348</v>
      </c>
      <c r="W116" s="13">
        <v>2424</v>
      </c>
      <c r="X116" s="13">
        <v>1356</v>
      </c>
      <c r="AD116" s="18" t="s">
        <v>57</v>
      </c>
      <c r="AE116" s="18">
        <v>15.433333333333334</v>
      </c>
      <c r="AF116" s="16">
        <v>2424</v>
      </c>
      <c r="AG116" s="16">
        <v>1356</v>
      </c>
    </row>
    <row r="117" spans="1:33" x14ac:dyDescent="0.3">
      <c r="A117">
        <v>2026352035</v>
      </c>
      <c r="B117" s="1">
        <v>42480</v>
      </c>
      <c r="C117" t="str">
        <f t="shared" si="1"/>
        <v>Wednesday</v>
      </c>
      <c r="D117">
        <v>7222</v>
      </c>
      <c r="E117">
        <v>4.4800000190000002</v>
      </c>
      <c r="F117">
        <v>4.4800000190000002</v>
      </c>
      <c r="G117">
        <v>0</v>
      </c>
      <c r="H117">
        <v>0</v>
      </c>
      <c r="I117">
        <v>0</v>
      </c>
      <c r="J117">
        <v>4.4800000190000002</v>
      </c>
      <c r="K117">
        <v>0</v>
      </c>
      <c r="L117">
        <v>0</v>
      </c>
      <c r="M117">
        <v>0</v>
      </c>
      <c r="N117">
        <v>327</v>
      </c>
      <c r="O117">
        <v>623</v>
      </c>
      <c r="P117">
        <v>1667</v>
      </c>
      <c r="Q117">
        <f>SUM(daily_activity[[#This Row],[VeryActiveMinutes]:[SedentaryMinutes]])</f>
        <v>950</v>
      </c>
      <c r="R117">
        <f>daily_activity[[#This Row],[Total Mintues]]/60</f>
        <v>15.833333333333334</v>
      </c>
      <c r="S117">
        <f>IFERROR(daily_activity[[#This Row],[TotalDistance]]/daily_activity[[#This Row],[TotalSteps]],0)</f>
        <v>6.2032678191636665E-4</v>
      </c>
      <c r="T117">
        <f>IFERROR(daily_activity[[#This Row],[TrackerDistance]]/(daily_activity[[#This Row],[Total Mintues]]*daily_activity[[#This Row],[Step Length]]),0)</f>
        <v>7.6021052631578945</v>
      </c>
      <c r="W117" s="13">
        <v>7222</v>
      </c>
      <c r="X117" s="13">
        <v>1667</v>
      </c>
      <c r="AD117" s="19" t="s">
        <v>62</v>
      </c>
      <c r="AE117" s="19">
        <v>15.833333333333334</v>
      </c>
      <c r="AF117" s="17">
        <v>7222</v>
      </c>
      <c r="AG117" s="17">
        <v>1667</v>
      </c>
    </row>
    <row r="118" spans="1:33" x14ac:dyDescent="0.3">
      <c r="A118">
        <v>2026352035</v>
      </c>
      <c r="B118" s="1">
        <v>42481</v>
      </c>
      <c r="C118" t="str">
        <f t="shared" si="1"/>
        <v>Thursday</v>
      </c>
      <c r="D118">
        <v>2467</v>
      </c>
      <c r="E118">
        <v>1.5299999710000001</v>
      </c>
      <c r="F118">
        <v>1.5299999710000001</v>
      </c>
      <c r="G118">
        <v>0</v>
      </c>
      <c r="H118">
        <v>0</v>
      </c>
      <c r="I118">
        <v>0</v>
      </c>
      <c r="J118">
        <v>1.5299999710000001</v>
      </c>
      <c r="K118">
        <v>0</v>
      </c>
      <c r="L118">
        <v>0</v>
      </c>
      <c r="M118">
        <v>0</v>
      </c>
      <c r="N118">
        <v>153</v>
      </c>
      <c r="O118">
        <v>749</v>
      </c>
      <c r="P118">
        <v>1370</v>
      </c>
      <c r="Q118">
        <f>SUM(daily_activity[[#This Row],[VeryActiveMinutes]:[SedentaryMinutes]])</f>
        <v>902</v>
      </c>
      <c r="R118">
        <f>daily_activity[[#This Row],[Total Mintues]]/60</f>
        <v>15.033333333333333</v>
      </c>
      <c r="S118">
        <f>IFERROR(daily_activity[[#This Row],[TotalDistance]]/daily_activity[[#This Row],[TotalSteps]],0)</f>
        <v>6.2018644953384678E-4</v>
      </c>
      <c r="T118">
        <f>IFERROR(daily_activity[[#This Row],[TrackerDistance]]/(daily_activity[[#This Row],[Total Mintues]]*daily_activity[[#This Row],[Step Length]]),0)</f>
        <v>2.7350332594235036</v>
      </c>
      <c r="W118" s="13">
        <v>2467</v>
      </c>
      <c r="X118" s="13">
        <v>1370</v>
      </c>
      <c r="AD118" s="18" t="s">
        <v>60</v>
      </c>
      <c r="AE118" s="18">
        <v>15.033333333333333</v>
      </c>
      <c r="AF118" s="16">
        <v>2467</v>
      </c>
      <c r="AG118" s="16">
        <v>1370</v>
      </c>
    </row>
    <row r="119" spans="1:33" x14ac:dyDescent="0.3">
      <c r="A119">
        <v>2026352035</v>
      </c>
      <c r="B119" s="1">
        <v>42482</v>
      </c>
      <c r="C119" t="str">
        <f t="shared" si="1"/>
        <v>Friday</v>
      </c>
      <c r="D119">
        <v>2915</v>
      </c>
      <c r="E119">
        <v>1.809999943</v>
      </c>
      <c r="F119">
        <v>1.809999943</v>
      </c>
      <c r="G119">
        <v>0</v>
      </c>
      <c r="H119">
        <v>0</v>
      </c>
      <c r="I119">
        <v>0</v>
      </c>
      <c r="J119">
        <v>1.809999943</v>
      </c>
      <c r="K119">
        <v>0</v>
      </c>
      <c r="L119">
        <v>0</v>
      </c>
      <c r="M119">
        <v>0</v>
      </c>
      <c r="N119">
        <v>162</v>
      </c>
      <c r="O119">
        <v>712</v>
      </c>
      <c r="P119">
        <v>1399</v>
      </c>
      <c r="Q119">
        <f>SUM(daily_activity[[#This Row],[VeryActiveMinutes]:[SedentaryMinutes]])</f>
        <v>874</v>
      </c>
      <c r="R119">
        <f>daily_activity[[#This Row],[Total Mintues]]/60</f>
        <v>14.566666666666666</v>
      </c>
      <c r="S119">
        <f>IFERROR(daily_activity[[#This Row],[TotalDistance]]/daily_activity[[#This Row],[TotalSteps]],0)</f>
        <v>6.2092622401372212E-4</v>
      </c>
      <c r="T119">
        <f>IFERROR(daily_activity[[#This Row],[TrackerDistance]]/(daily_activity[[#This Row],[Total Mintues]]*daily_activity[[#This Row],[Step Length]]),0)</f>
        <v>3.335240274599542</v>
      </c>
      <c r="W119" s="13">
        <v>2915</v>
      </c>
      <c r="X119" s="13">
        <v>1399</v>
      </c>
      <c r="AD119" s="19" t="s">
        <v>58</v>
      </c>
      <c r="AE119" s="19">
        <v>14.566666666666666</v>
      </c>
      <c r="AF119" s="17">
        <v>2915</v>
      </c>
      <c r="AG119" s="17">
        <v>1399</v>
      </c>
    </row>
    <row r="120" spans="1:33" x14ac:dyDescent="0.3">
      <c r="A120">
        <v>2026352035</v>
      </c>
      <c r="B120" s="1">
        <v>42483</v>
      </c>
      <c r="C120" t="str">
        <f t="shared" si="1"/>
        <v>Saturday</v>
      </c>
      <c r="D120">
        <v>12357</v>
      </c>
      <c r="E120">
        <v>7.7100000380000004</v>
      </c>
      <c r="F120">
        <v>7.7100000380000004</v>
      </c>
      <c r="G120">
        <v>0</v>
      </c>
      <c r="H120">
        <v>0</v>
      </c>
      <c r="I120">
        <v>0</v>
      </c>
      <c r="J120">
        <v>7.7100000380000004</v>
      </c>
      <c r="K120">
        <v>0</v>
      </c>
      <c r="L120">
        <v>0</v>
      </c>
      <c r="M120">
        <v>0</v>
      </c>
      <c r="N120">
        <v>432</v>
      </c>
      <c r="O120">
        <v>458</v>
      </c>
      <c r="P120">
        <v>1916</v>
      </c>
      <c r="Q120">
        <f>SUM(daily_activity[[#This Row],[VeryActiveMinutes]:[SedentaryMinutes]])</f>
        <v>890</v>
      </c>
      <c r="R120">
        <f>daily_activity[[#This Row],[Total Mintues]]/60</f>
        <v>14.833333333333334</v>
      </c>
      <c r="S120">
        <f>IFERROR(daily_activity[[#This Row],[TotalDistance]]/daily_activity[[#This Row],[TotalSteps]],0)</f>
        <v>6.2393785206765404E-4</v>
      </c>
      <c r="T120">
        <f>IFERROR(daily_activity[[#This Row],[TrackerDistance]]/(daily_activity[[#This Row],[Total Mintues]]*daily_activity[[#This Row],[Step Length]]),0)</f>
        <v>13.884269662921348</v>
      </c>
      <c r="W120" s="13">
        <v>12357</v>
      </c>
      <c r="X120" s="13">
        <v>1916</v>
      </c>
      <c r="AD120" s="18" t="s">
        <v>59</v>
      </c>
      <c r="AE120" s="18">
        <v>14.833333333333334</v>
      </c>
      <c r="AF120" s="16">
        <v>12357</v>
      </c>
      <c r="AG120" s="16">
        <v>1916</v>
      </c>
    </row>
    <row r="121" spans="1:33" x14ac:dyDescent="0.3">
      <c r="A121">
        <v>2026352035</v>
      </c>
      <c r="B121" s="1">
        <v>42484</v>
      </c>
      <c r="C121" t="str">
        <f t="shared" si="1"/>
        <v>Sunday</v>
      </c>
      <c r="D121">
        <v>3490</v>
      </c>
      <c r="E121">
        <v>2.1600000860000002</v>
      </c>
      <c r="F121">
        <v>2.1600000860000002</v>
      </c>
      <c r="G121">
        <v>0</v>
      </c>
      <c r="H121">
        <v>0</v>
      </c>
      <c r="I121">
        <v>0</v>
      </c>
      <c r="J121">
        <v>2.1600000860000002</v>
      </c>
      <c r="K121">
        <v>0</v>
      </c>
      <c r="L121">
        <v>0</v>
      </c>
      <c r="M121">
        <v>0</v>
      </c>
      <c r="N121">
        <v>164</v>
      </c>
      <c r="O121">
        <v>704</v>
      </c>
      <c r="P121">
        <v>1401</v>
      </c>
      <c r="Q121">
        <f>SUM(daily_activity[[#This Row],[VeryActiveMinutes]:[SedentaryMinutes]])</f>
        <v>868</v>
      </c>
      <c r="R121">
        <f>daily_activity[[#This Row],[Total Mintues]]/60</f>
        <v>14.466666666666667</v>
      </c>
      <c r="S121">
        <f>IFERROR(daily_activity[[#This Row],[TotalDistance]]/daily_activity[[#This Row],[TotalSteps]],0)</f>
        <v>6.1891119942693415E-4</v>
      </c>
      <c r="T121">
        <f>IFERROR(daily_activity[[#This Row],[TrackerDistance]]/(daily_activity[[#This Row],[Total Mintues]]*daily_activity[[#This Row],[Step Length]]),0)</f>
        <v>4.0207373271889404</v>
      </c>
      <c r="W121" s="13">
        <v>3490</v>
      </c>
      <c r="X121" s="13">
        <v>1401</v>
      </c>
      <c r="AD121" s="19" t="s">
        <v>16</v>
      </c>
      <c r="AE121" s="19">
        <v>14.466666666666667</v>
      </c>
      <c r="AF121" s="17">
        <v>3490</v>
      </c>
      <c r="AG121" s="17">
        <v>1401</v>
      </c>
    </row>
    <row r="122" spans="1:33" x14ac:dyDescent="0.3">
      <c r="A122">
        <v>2026352035</v>
      </c>
      <c r="B122" s="1">
        <v>42485</v>
      </c>
      <c r="C122" t="str">
        <f t="shared" si="1"/>
        <v>Monday</v>
      </c>
      <c r="D122">
        <v>6017</v>
      </c>
      <c r="E122">
        <v>3.7300000190000002</v>
      </c>
      <c r="F122">
        <v>3.7300000190000002</v>
      </c>
      <c r="G122">
        <v>0</v>
      </c>
      <c r="H122">
        <v>0</v>
      </c>
      <c r="I122">
        <v>0</v>
      </c>
      <c r="J122">
        <v>3.7300000190000002</v>
      </c>
      <c r="K122">
        <v>0</v>
      </c>
      <c r="L122">
        <v>0</v>
      </c>
      <c r="M122">
        <v>0</v>
      </c>
      <c r="N122">
        <v>260</v>
      </c>
      <c r="O122">
        <v>821</v>
      </c>
      <c r="P122">
        <v>1576</v>
      </c>
      <c r="Q122">
        <f>SUM(daily_activity[[#This Row],[VeryActiveMinutes]:[SedentaryMinutes]])</f>
        <v>1081</v>
      </c>
      <c r="R122">
        <f>daily_activity[[#This Row],[Total Mintues]]/60</f>
        <v>18.016666666666666</v>
      </c>
      <c r="S122">
        <f>IFERROR(daily_activity[[#This Row],[TotalDistance]]/daily_activity[[#This Row],[TotalSteps]],0)</f>
        <v>6.1991025743726117E-4</v>
      </c>
      <c r="T122">
        <f>IFERROR(daily_activity[[#This Row],[TrackerDistance]]/(daily_activity[[#This Row],[Total Mintues]]*daily_activity[[#This Row],[Step Length]]),0)</f>
        <v>5.5661424606845511</v>
      </c>
      <c r="W122" s="13">
        <v>6017</v>
      </c>
      <c r="X122" s="13">
        <v>1576</v>
      </c>
      <c r="AD122" s="18" t="s">
        <v>61</v>
      </c>
      <c r="AE122" s="18">
        <v>18.016666666666666</v>
      </c>
      <c r="AF122" s="16">
        <v>6017</v>
      </c>
      <c r="AG122" s="16">
        <v>1576</v>
      </c>
    </row>
    <row r="123" spans="1:33" x14ac:dyDescent="0.3">
      <c r="A123">
        <v>2026352035</v>
      </c>
      <c r="B123" s="1">
        <v>42486</v>
      </c>
      <c r="C123" t="str">
        <f t="shared" si="1"/>
        <v>Tuesday</v>
      </c>
      <c r="D123">
        <v>5933</v>
      </c>
      <c r="E123">
        <v>3.6800000669999999</v>
      </c>
      <c r="F123">
        <v>3.6800000669999999</v>
      </c>
      <c r="G123">
        <v>0</v>
      </c>
      <c r="H123">
        <v>0</v>
      </c>
      <c r="I123">
        <v>0</v>
      </c>
      <c r="J123">
        <v>3.6800000669999999</v>
      </c>
      <c r="K123">
        <v>0</v>
      </c>
      <c r="L123">
        <v>0</v>
      </c>
      <c r="M123">
        <v>0</v>
      </c>
      <c r="N123">
        <v>288</v>
      </c>
      <c r="O123">
        <v>1018</v>
      </c>
      <c r="P123">
        <v>1595</v>
      </c>
      <c r="Q123">
        <f>SUM(daily_activity[[#This Row],[VeryActiveMinutes]:[SedentaryMinutes]])</f>
        <v>1306</v>
      </c>
      <c r="R123">
        <f>daily_activity[[#This Row],[Total Mintues]]/60</f>
        <v>21.766666666666666</v>
      </c>
      <c r="S123">
        <f>IFERROR(daily_activity[[#This Row],[TotalDistance]]/daily_activity[[#This Row],[TotalSteps]],0)</f>
        <v>6.2025957643687844E-4</v>
      </c>
      <c r="T123">
        <f>IFERROR(daily_activity[[#This Row],[TrackerDistance]]/(daily_activity[[#This Row],[Total Mintues]]*daily_activity[[#This Row],[Step Length]]),0)</f>
        <v>4.5428790199081162</v>
      </c>
      <c r="W123" s="13">
        <v>5933</v>
      </c>
      <c r="X123" s="13">
        <v>1595</v>
      </c>
      <c r="AD123" s="19" t="s">
        <v>57</v>
      </c>
      <c r="AE123" s="19">
        <v>21.766666666666666</v>
      </c>
      <c r="AF123" s="17">
        <v>5933</v>
      </c>
      <c r="AG123" s="17">
        <v>1595</v>
      </c>
    </row>
    <row r="124" spans="1:33" x14ac:dyDescent="0.3">
      <c r="A124">
        <v>2026352035</v>
      </c>
      <c r="B124" s="1">
        <v>42487</v>
      </c>
      <c r="C124" t="str">
        <f t="shared" si="1"/>
        <v>Wednesday</v>
      </c>
      <c r="D124">
        <v>6088</v>
      </c>
      <c r="E124">
        <v>3.7699999809999998</v>
      </c>
      <c r="F124">
        <v>3.7699999809999998</v>
      </c>
      <c r="G124">
        <v>0</v>
      </c>
      <c r="H124">
        <v>0</v>
      </c>
      <c r="I124">
        <v>0</v>
      </c>
      <c r="J124">
        <v>3.7699999809999998</v>
      </c>
      <c r="K124">
        <v>0</v>
      </c>
      <c r="L124">
        <v>0</v>
      </c>
      <c r="M124">
        <v>0</v>
      </c>
      <c r="N124">
        <v>286</v>
      </c>
      <c r="O124">
        <v>586</v>
      </c>
      <c r="P124">
        <v>1593</v>
      </c>
      <c r="Q124">
        <f>SUM(daily_activity[[#This Row],[VeryActiveMinutes]:[SedentaryMinutes]])</f>
        <v>872</v>
      </c>
      <c r="R124">
        <f>daily_activity[[#This Row],[Total Mintues]]/60</f>
        <v>14.533333333333333</v>
      </c>
      <c r="S124">
        <f>IFERROR(daily_activity[[#This Row],[TotalDistance]]/daily_activity[[#This Row],[TotalSteps]],0)</f>
        <v>6.192509824244415E-4</v>
      </c>
      <c r="T124">
        <f>IFERROR(daily_activity[[#This Row],[TrackerDistance]]/(daily_activity[[#This Row],[Total Mintues]]*daily_activity[[#This Row],[Step Length]]),0)</f>
        <v>6.9816513761467895</v>
      </c>
      <c r="W124" s="13">
        <v>6088</v>
      </c>
      <c r="X124" s="13">
        <v>1593</v>
      </c>
      <c r="AD124" s="18" t="s">
        <v>62</v>
      </c>
      <c r="AE124" s="18">
        <v>14.533333333333333</v>
      </c>
      <c r="AF124" s="16">
        <v>6088</v>
      </c>
      <c r="AG124" s="16">
        <v>1593</v>
      </c>
    </row>
    <row r="125" spans="1:33" x14ac:dyDescent="0.3">
      <c r="A125">
        <v>2026352035</v>
      </c>
      <c r="B125" s="1">
        <v>42488</v>
      </c>
      <c r="C125" t="str">
        <f t="shared" si="1"/>
        <v>Thursday</v>
      </c>
      <c r="D125">
        <v>6375</v>
      </c>
      <c r="E125">
        <v>3.9500000480000002</v>
      </c>
      <c r="F125">
        <v>3.9500000480000002</v>
      </c>
      <c r="G125">
        <v>0</v>
      </c>
      <c r="H125">
        <v>0</v>
      </c>
      <c r="I125">
        <v>0</v>
      </c>
      <c r="J125">
        <v>3.9500000480000002</v>
      </c>
      <c r="K125">
        <v>0</v>
      </c>
      <c r="L125">
        <v>0</v>
      </c>
      <c r="M125">
        <v>0</v>
      </c>
      <c r="N125">
        <v>331</v>
      </c>
      <c r="O125">
        <v>626</v>
      </c>
      <c r="P125">
        <v>1649</v>
      </c>
      <c r="Q125">
        <f>SUM(daily_activity[[#This Row],[VeryActiveMinutes]:[SedentaryMinutes]])</f>
        <v>957</v>
      </c>
      <c r="R125">
        <f>daily_activity[[#This Row],[Total Mintues]]/60</f>
        <v>15.95</v>
      </c>
      <c r="S125">
        <f>IFERROR(daily_activity[[#This Row],[TotalDistance]]/daily_activity[[#This Row],[TotalSteps]],0)</f>
        <v>6.1960785066666666E-4</v>
      </c>
      <c r="T125">
        <f>IFERROR(daily_activity[[#This Row],[TrackerDistance]]/(daily_activity[[#This Row],[Total Mintues]]*daily_activity[[#This Row],[Step Length]]),0)</f>
        <v>6.661442006269592</v>
      </c>
      <c r="W125" s="13">
        <v>6375</v>
      </c>
      <c r="X125" s="13">
        <v>1649</v>
      </c>
      <c r="AD125" s="19" t="s">
        <v>60</v>
      </c>
      <c r="AE125" s="19">
        <v>15.95</v>
      </c>
      <c r="AF125" s="17">
        <v>6375</v>
      </c>
      <c r="AG125" s="17">
        <v>1649</v>
      </c>
    </row>
    <row r="126" spans="1:33" x14ac:dyDescent="0.3">
      <c r="A126">
        <v>2026352035</v>
      </c>
      <c r="B126" s="1">
        <v>42489</v>
      </c>
      <c r="C126" t="str">
        <f t="shared" si="1"/>
        <v>Friday</v>
      </c>
      <c r="D126">
        <v>7604</v>
      </c>
      <c r="E126">
        <v>4.7100000380000004</v>
      </c>
      <c r="F126">
        <v>4.7100000380000004</v>
      </c>
      <c r="G126">
        <v>0</v>
      </c>
      <c r="H126">
        <v>0</v>
      </c>
      <c r="I126">
        <v>0</v>
      </c>
      <c r="J126">
        <v>4.7100000380000004</v>
      </c>
      <c r="K126">
        <v>0</v>
      </c>
      <c r="L126">
        <v>0</v>
      </c>
      <c r="M126">
        <v>0</v>
      </c>
      <c r="N126">
        <v>352</v>
      </c>
      <c r="O126">
        <v>492</v>
      </c>
      <c r="P126">
        <v>1692</v>
      </c>
      <c r="Q126">
        <f>SUM(daily_activity[[#This Row],[VeryActiveMinutes]:[SedentaryMinutes]])</f>
        <v>844</v>
      </c>
      <c r="R126">
        <f>daily_activity[[#This Row],[Total Mintues]]/60</f>
        <v>14.066666666666666</v>
      </c>
      <c r="S126">
        <f>IFERROR(daily_activity[[#This Row],[TotalDistance]]/daily_activity[[#This Row],[TotalSteps]],0)</f>
        <v>6.1941084139926356E-4</v>
      </c>
      <c r="T126">
        <f>IFERROR(daily_activity[[#This Row],[TrackerDistance]]/(daily_activity[[#This Row],[Total Mintues]]*daily_activity[[#This Row],[Step Length]]),0)</f>
        <v>9.0094786729857823</v>
      </c>
      <c r="W126" s="13">
        <v>7604</v>
      </c>
      <c r="X126" s="13">
        <v>1692</v>
      </c>
      <c r="AD126" s="18" t="s">
        <v>58</v>
      </c>
      <c r="AE126" s="18">
        <v>14.066666666666666</v>
      </c>
      <c r="AF126" s="16">
        <v>7604</v>
      </c>
      <c r="AG126" s="16">
        <v>1692</v>
      </c>
    </row>
    <row r="127" spans="1:33" x14ac:dyDescent="0.3">
      <c r="A127">
        <v>2026352035</v>
      </c>
      <c r="B127" s="1">
        <v>42490</v>
      </c>
      <c r="C127" t="str">
        <f t="shared" si="1"/>
        <v>Saturday</v>
      </c>
      <c r="D127">
        <v>4729</v>
      </c>
      <c r="E127">
        <v>2.9300000669999999</v>
      </c>
      <c r="F127">
        <v>2.9300000669999999</v>
      </c>
      <c r="G127">
        <v>0</v>
      </c>
      <c r="H127">
        <v>0</v>
      </c>
      <c r="I127">
        <v>0</v>
      </c>
      <c r="J127">
        <v>2.9300000669999999</v>
      </c>
      <c r="K127">
        <v>0</v>
      </c>
      <c r="L127">
        <v>0</v>
      </c>
      <c r="M127">
        <v>0</v>
      </c>
      <c r="N127">
        <v>233</v>
      </c>
      <c r="O127">
        <v>594</v>
      </c>
      <c r="P127">
        <v>1506</v>
      </c>
      <c r="Q127">
        <f>SUM(daily_activity[[#This Row],[VeryActiveMinutes]:[SedentaryMinutes]])</f>
        <v>827</v>
      </c>
      <c r="R127">
        <f>daily_activity[[#This Row],[Total Mintues]]/60</f>
        <v>13.783333333333333</v>
      </c>
      <c r="S127">
        <f>IFERROR(daily_activity[[#This Row],[TotalDistance]]/daily_activity[[#This Row],[TotalSteps]],0)</f>
        <v>6.1958132099809683E-4</v>
      </c>
      <c r="T127">
        <f>IFERROR(daily_activity[[#This Row],[TrackerDistance]]/(daily_activity[[#This Row],[Total Mintues]]*daily_activity[[#This Row],[Step Length]]),0)</f>
        <v>5.7182587666263602</v>
      </c>
      <c r="W127" s="13">
        <v>4729</v>
      </c>
      <c r="X127" s="13">
        <v>1506</v>
      </c>
      <c r="AD127" s="19" t="s">
        <v>59</v>
      </c>
      <c r="AE127" s="19">
        <v>13.783333333333333</v>
      </c>
      <c r="AF127" s="17">
        <v>4729</v>
      </c>
      <c r="AG127" s="17">
        <v>1506</v>
      </c>
    </row>
    <row r="128" spans="1:33" x14ac:dyDescent="0.3">
      <c r="A128">
        <v>2320127002</v>
      </c>
      <c r="B128" s="1">
        <v>42473</v>
      </c>
      <c r="C128" t="str">
        <f t="shared" si="1"/>
        <v>Wednesday</v>
      </c>
      <c r="D128">
        <v>7275</v>
      </c>
      <c r="E128">
        <v>4.9000000950000002</v>
      </c>
      <c r="F128">
        <v>4.9000000950000002</v>
      </c>
      <c r="G128">
        <v>0</v>
      </c>
      <c r="H128">
        <v>0</v>
      </c>
      <c r="I128">
        <v>0</v>
      </c>
      <c r="J128">
        <v>4.9000000950000002</v>
      </c>
      <c r="K128">
        <v>0</v>
      </c>
      <c r="L128">
        <v>0</v>
      </c>
      <c r="M128">
        <v>0</v>
      </c>
      <c r="N128">
        <v>335</v>
      </c>
      <c r="O128">
        <v>1105</v>
      </c>
      <c r="P128">
        <v>2003</v>
      </c>
      <c r="Q128">
        <f>SUM(daily_activity[[#This Row],[VeryActiveMinutes]:[SedentaryMinutes]])</f>
        <v>1440</v>
      </c>
      <c r="R128">
        <f>daily_activity[[#This Row],[Total Mintues]]/60</f>
        <v>24</v>
      </c>
      <c r="S128">
        <f>IFERROR(daily_activity[[#This Row],[TotalDistance]]/daily_activity[[#This Row],[TotalSteps]],0)</f>
        <v>6.7353953195876286E-4</v>
      </c>
      <c r="T128">
        <f>IFERROR(daily_activity[[#This Row],[TrackerDistance]]/(daily_activity[[#This Row],[Total Mintues]]*daily_activity[[#This Row],[Step Length]]),0)</f>
        <v>5.0520833333333339</v>
      </c>
      <c r="W128" s="13">
        <v>7275</v>
      </c>
      <c r="X128" s="13">
        <v>2003</v>
      </c>
      <c r="AD128" s="18" t="s">
        <v>62</v>
      </c>
      <c r="AE128" s="18">
        <v>24</v>
      </c>
      <c r="AF128" s="16">
        <v>7275</v>
      </c>
      <c r="AG128" s="16">
        <v>2003</v>
      </c>
    </row>
    <row r="129" spans="1:33" x14ac:dyDescent="0.3">
      <c r="A129">
        <v>2320127002</v>
      </c>
      <c r="B129" s="1">
        <v>42474</v>
      </c>
      <c r="C129" t="str">
        <f t="shared" si="1"/>
        <v>Thursday</v>
      </c>
      <c r="D129">
        <v>3973</v>
      </c>
      <c r="E129">
        <v>2.6800000669999999</v>
      </c>
      <c r="F129">
        <v>2.6800000669999999</v>
      </c>
      <c r="G129">
        <v>0</v>
      </c>
      <c r="H129">
        <v>0</v>
      </c>
      <c r="I129">
        <v>0</v>
      </c>
      <c r="J129">
        <v>2.6800000669999999</v>
      </c>
      <c r="K129">
        <v>0</v>
      </c>
      <c r="L129">
        <v>0</v>
      </c>
      <c r="M129">
        <v>0</v>
      </c>
      <c r="N129">
        <v>191</v>
      </c>
      <c r="O129">
        <v>1249</v>
      </c>
      <c r="P129">
        <v>1696</v>
      </c>
      <c r="Q129">
        <f>SUM(daily_activity[[#This Row],[VeryActiveMinutes]:[SedentaryMinutes]])</f>
        <v>1440</v>
      </c>
      <c r="R129">
        <f>daily_activity[[#This Row],[Total Mintues]]/60</f>
        <v>24</v>
      </c>
      <c r="S129">
        <f>IFERROR(daily_activity[[#This Row],[TotalDistance]]/daily_activity[[#This Row],[TotalSteps]],0)</f>
        <v>6.7455325119557003E-4</v>
      </c>
      <c r="T129">
        <f>IFERROR(daily_activity[[#This Row],[TrackerDistance]]/(daily_activity[[#This Row],[Total Mintues]]*daily_activity[[#This Row],[Step Length]]),0)</f>
        <v>2.7590277777777779</v>
      </c>
      <c r="W129" s="13">
        <v>3973</v>
      </c>
      <c r="X129" s="13">
        <v>1696</v>
      </c>
      <c r="AD129" s="19" t="s">
        <v>60</v>
      </c>
      <c r="AE129" s="19">
        <v>24</v>
      </c>
      <c r="AF129" s="17">
        <v>3973</v>
      </c>
      <c r="AG129" s="17">
        <v>1696</v>
      </c>
    </row>
    <row r="130" spans="1:33" x14ac:dyDescent="0.3">
      <c r="A130">
        <v>2320127002</v>
      </c>
      <c r="B130" s="1">
        <v>42475</v>
      </c>
      <c r="C130" t="str">
        <f t="shared" si="1"/>
        <v>Friday</v>
      </c>
      <c r="D130">
        <v>5205</v>
      </c>
      <c r="E130">
        <v>3.5099999899999998</v>
      </c>
      <c r="F130">
        <v>3.5099999899999998</v>
      </c>
      <c r="G130">
        <v>0</v>
      </c>
      <c r="H130">
        <v>0</v>
      </c>
      <c r="I130">
        <v>0</v>
      </c>
      <c r="J130">
        <v>3.5099999899999998</v>
      </c>
      <c r="K130">
        <v>0</v>
      </c>
      <c r="L130">
        <v>0</v>
      </c>
      <c r="M130">
        <v>0</v>
      </c>
      <c r="N130">
        <v>245</v>
      </c>
      <c r="O130">
        <v>1195</v>
      </c>
      <c r="P130">
        <v>1801</v>
      </c>
      <c r="Q130">
        <f>SUM(daily_activity[[#This Row],[VeryActiveMinutes]:[SedentaryMinutes]])</f>
        <v>1440</v>
      </c>
      <c r="R130">
        <f>daily_activity[[#This Row],[Total Mintues]]/60</f>
        <v>24</v>
      </c>
      <c r="S130">
        <f>IFERROR(daily_activity[[#This Row],[TotalDistance]]/daily_activity[[#This Row],[TotalSteps]],0)</f>
        <v>6.7435158309317965E-4</v>
      </c>
      <c r="T130">
        <f>IFERROR(daily_activity[[#This Row],[TrackerDistance]]/(daily_activity[[#This Row],[Total Mintues]]*daily_activity[[#This Row],[Step Length]]),0)</f>
        <v>3.614583333333333</v>
      </c>
      <c r="W130" s="13">
        <v>5205</v>
      </c>
      <c r="X130" s="13">
        <v>1801</v>
      </c>
      <c r="AD130" s="18" t="s">
        <v>58</v>
      </c>
      <c r="AE130" s="18">
        <v>24</v>
      </c>
      <c r="AF130" s="16">
        <v>5205</v>
      </c>
      <c r="AG130" s="16">
        <v>1801</v>
      </c>
    </row>
    <row r="131" spans="1:33" x14ac:dyDescent="0.3">
      <c r="A131">
        <v>2320127002</v>
      </c>
      <c r="B131" s="1">
        <v>42476</v>
      </c>
      <c r="C131" t="str">
        <f t="shared" ref="C131:C194" si="2">TEXT(B131,"dddd")</f>
        <v>Saturday</v>
      </c>
      <c r="D131">
        <v>5057</v>
      </c>
      <c r="E131">
        <v>3.4100000860000002</v>
      </c>
      <c r="F131">
        <v>3.4100000860000002</v>
      </c>
      <c r="G131">
        <v>0</v>
      </c>
      <c r="H131">
        <v>0</v>
      </c>
      <c r="I131">
        <v>0</v>
      </c>
      <c r="J131">
        <v>3.4000000950000002</v>
      </c>
      <c r="K131">
        <v>0</v>
      </c>
      <c r="L131">
        <v>0</v>
      </c>
      <c r="M131">
        <v>0</v>
      </c>
      <c r="N131">
        <v>195</v>
      </c>
      <c r="O131">
        <v>1245</v>
      </c>
      <c r="P131">
        <v>1724</v>
      </c>
      <c r="Q131">
        <f>SUM(daily_activity[[#This Row],[VeryActiveMinutes]:[SedentaryMinutes]])</f>
        <v>1440</v>
      </c>
      <c r="R131">
        <f>daily_activity[[#This Row],[Total Mintues]]/60</f>
        <v>24</v>
      </c>
      <c r="S131">
        <f>IFERROR(daily_activity[[#This Row],[TotalDistance]]/daily_activity[[#This Row],[TotalSteps]],0)</f>
        <v>6.7431285070199728E-4</v>
      </c>
      <c r="T131">
        <f>IFERROR(daily_activity[[#This Row],[TrackerDistance]]/(daily_activity[[#This Row],[Total Mintues]]*daily_activity[[#This Row],[Step Length]]),0)</f>
        <v>3.5118055555555556</v>
      </c>
      <c r="W131" s="13">
        <v>5057</v>
      </c>
      <c r="X131" s="13">
        <v>1724</v>
      </c>
      <c r="AD131" s="19" t="s">
        <v>59</v>
      </c>
      <c r="AE131" s="19">
        <v>24</v>
      </c>
      <c r="AF131" s="17">
        <v>5057</v>
      </c>
      <c r="AG131" s="17">
        <v>1724</v>
      </c>
    </row>
    <row r="132" spans="1:33" x14ac:dyDescent="0.3">
      <c r="A132">
        <v>2320127002</v>
      </c>
      <c r="B132" s="1">
        <v>42477</v>
      </c>
      <c r="C132" t="str">
        <f t="shared" si="2"/>
        <v>Sunday</v>
      </c>
      <c r="D132">
        <v>6198</v>
      </c>
      <c r="E132">
        <v>4.1799998279999997</v>
      </c>
      <c r="F132">
        <v>4.1799998279999997</v>
      </c>
      <c r="G132">
        <v>0</v>
      </c>
      <c r="H132">
        <v>0</v>
      </c>
      <c r="I132">
        <v>0</v>
      </c>
      <c r="J132">
        <v>4.1799998279999997</v>
      </c>
      <c r="K132">
        <v>0</v>
      </c>
      <c r="L132">
        <v>0</v>
      </c>
      <c r="M132">
        <v>0</v>
      </c>
      <c r="N132">
        <v>249</v>
      </c>
      <c r="O132">
        <v>1191</v>
      </c>
      <c r="P132">
        <v>1852</v>
      </c>
      <c r="Q132">
        <f>SUM(daily_activity[[#This Row],[VeryActiveMinutes]:[SedentaryMinutes]])</f>
        <v>1440</v>
      </c>
      <c r="R132">
        <f>daily_activity[[#This Row],[Total Mintues]]/60</f>
        <v>24</v>
      </c>
      <c r="S132">
        <f>IFERROR(daily_activity[[#This Row],[TotalDistance]]/daily_activity[[#This Row],[TotalSteps]],0)</f>
        <v>6.7441107260406575E-4</v>
      </c>
      <c r="T132">
        <f>IFERROR(daily_activity[[#This Row],[TrackerDistance]]/(daily_activity[[#This Row],[Total Mintues]]*daily_activity[[#This Row],[Step Length]]),0)</f>
        <v>4.3041666666666671</v>
      </c>
      <c r="W132" s="13">
        <v>6198</v>
      </c>
      <c r="X132" s="13">
        <v>1852</v>
      </c>
      <c r="AD132" s="18" t="s">
        <v>16</v>
      </c>
      <c r="AE132" s="18">
        <v>24</v>
      </c>
      <c r="AF132" s="16">
        <v>6198</v>
      </c>
      <c r="AG132" s="16">
        <v>1852</v>
      </c>
    </row>
    <row r="133" spans="1:33" x14ac:dyDescent="0.3">
      <c r="A133">
        <v>2320127002</v>
      </c>
      <c r="B133" s="1">
        <v>42478</v>
      </c>
      <c r="C133" t="str">
        <f t="shared" si="2"/>
        <v>Monday</v>
      </c>
      <c r="D133">
        <v>6559</v>
      </c>
      <c r="E133">
        <v>4.420000076</v>
      </c>
      <c r="F133">
        <v>4.420000076</v>
      </c>
      <c r="G133">
        <v>0</v>
      </c>
      <c r="H133">
        <v>0</v>
      </c>
      <c r="I133">
        <v>0.25999999000000001</v>
      </c>
      <c r="J133">
        <v>4.1399998660000001</v>
      </c>
      <c r="K133">
        <v>0</v>
      </c>
      <c r="L133">
        <v>0</v>
      </c>
      <c r="M133">
        <v>7</v>
      </c>
      <c r="N133">
        <v>260</v>
      </c>
      <c r="O133">
        <v>1173</v>
      </c>
      <c r="P133">
        <v>1905</v>
      </c>
      <c r="Q133">
        <f>SUM(daily_activity[[#This Row],[VeryActiveMinutes]:[SedentaryMinutes]])</f>
        <v>1440</v>
      </c>
      <c r="R133">
        <f>daily_activity[[#This Row],[Total Mintues]]/60</f>
        <v>24</v>
      </c>
      <c r="S133">
        <f>IFERROR(daily_activity[[#This Row],[TotalDistance]]/daily_activity[[#This Row],[TotalSteps]],0)</f>
        <v>6.7388322549169076E-4</v>
      </c>
      <c r="T133">
        <f>IFERROR(daily_activity[[#This Row],[TrackerDistance]]/(daily_activity[[#This Row],[Total Mintues]]*daily_activity[[#This Row],[Step Length]]),0)</f>
        <v>4.5548611111111112</v>
      </c>
      <c r="W133" s="13">
        <v>6559</v>
      </c>
      <c r="X133" s="13">
        <v>1905</v>
      </c>
      <c r="AD133" s="19" t="s">
        <v>61</v>
      </c>
      <c r="AE133" s="19">
        <v>24</v>
      </c>
      <c r="AF133" s="17">
        <v>6559</v>
      </c>
      <c r="AG133" s="17">
        <v>1905</v>
      </c>
    </row>
    <row r="134" spans="1:33" x14ac:dyDescent="0.3">
      <c r="A134">
        <v>2320127002</v>
      </c>
      <c r="B134" s="1">
        <v>42479</v>
      </c>
      <c r="C134" t="str">
        <f t="shared" si="2"/>
        <v>Tuesday</v>
      </c>
      <c r="D134">
        <v>5997</v>
      </c>
      <c r="E134">
        <v>4.0399999619999996</v>
      </c>
      <c r="F134">
        <v>4.0399999619999996</v>
      </c>
      <c r="G134">
        <v>0</v>
      </c>
      <c r="H134">
        <v>0</v>
      </c>
      <c r="I134">
        <v>0.37999999499999998</v>
      </c>
      <c r="J134">
        <v>3.6600000860000002</v>
      </c>
      <c r="K134">
        <v>0</v>
      </c>
      <c r="L134">
        <v>0</v>
      </c>
      <c r="M134">
        <v>11</v>
      </c>
      <c r="N134">
        <v>228</v>
      </c>
      <c r="O134">
        <v>1201</v>
      </c>
      <c r="P134">
        <v>1811</v>
      </c>
      <c r="Q134">
        <f>SUM(daily_activity[[#This Row],[VeryActiveMinutes]:[SedentaryMinutes]])</f>
        <v>1440</v>
      </c>
      <c r="R134">
        <f>daily_activity[[#This Row],[Total Mintues]]/60</f>
        <v>24</v>
      </c>
      <c r="S134">
        <f>IFERROR(daily_activity[[#This Row],[TotalDistance]]/daily_activity[[#This Row],[TotalSteps]],0)</f>
        <v>6.7367016208104045E-4</v>
      </c>
      <c r="T134">
        <f>IFERROR(daily_activity[[#This Row],[TrackerDistance]]/(daily_activity[[#This Row],[Total Mintues]]*daily_activity[[#This Row],[Step Length]]),0)</f>
        <v>4.1645833333333329</v>
      </c>
      <c r="W134" s="13">
        <v>5997</v>
      </c>
      <c r="X134" s="13">
        <v>1811</v>
      </c>
      <c r="AD134" s="18" t="s">
        <v>57</v>
      </c>
      <c r="AE134" s="18">
        <v>24</v>
      </c>
      <c r="AF134" s="16">
        <v>5997</v>
      </c>
      <c r="AG134" s="16">
        <v>1811</v>
      </c>
    </row>
    <row r="135" spans="1:33" x14ac:dyDescent="0.3">
      <c r="A135">
        <v>2320127002</v>
      </c>
      <c r="B135" s="1">
        <v>42480</v>
      </c>
      <c r="C135" t="str">
        <f t="shared" si="2"/>
        <v>Wednesday</v>
      </c>
      <c r="D135">
        <v>7192</v>
      </c>
      <c r="E135">
        <v>4.8499999049999998</v>
      </c>
      <c r="F135">
        <v>4.8499999049999998</v>
      </c>
      <c r="G135">
        <v>0</v>
      </c>
      <c r="H135">
        <v>0</v>
      </c>
      <c r="I135">
        <v>0.49000000999999999</v>
      </c>
      <c r="J135">
        <v>4.3400001530000001</v>
      </c>
      <c r="K135">
        <v>0</v>
      </c>
      <c r="L135">
        <v>0</v>
      </c>
      <c r="M135">
        <v>11</v>
      </c>
      <c r="N135">
        <v>283</v>
      </c>
      <c r="O135">
        <v>1146</v>
      </c>
      <c r="P135">
        <v>1922</v>
      </c>
      <c r="Q135">
        <f>SUM(daily_activity[[#This Row],[VeryActiveMinutes]:[SedentaryMinutes]])</f>
        <v>1440</v>
      </c>
      <c r="R135">
        <f>daily_activity[[#This Row],[Total Mintues]]/60</f>
        <v>24</v>
      </c>
      <c r="S135">
        <f>IFERROR(daily_activity[[#This Row],[TotalDistance]]/daily_activity[[#This Row],[TotalSteps]],0)</f>
        <v>6.7436038723581756E-4</v>
      </c>
      <c r="T135">
        <f>IFERROR(daily_activity[[#This Row],[TrackerDistance]]/(daily_activity[[#This Row],[Total Mintues]]*daily_activity[[#This Row],[Step Length]]),0)</f>
        <v>4.9944444444444445</v>
      </c>
      <c r="W135" s="13">
        <v>7192</v>
      </c>
      <c r="X135" s="13">
        <v>1922</v>
      </c>
      <c r="AD135" s="19" t="s">
        <v>62</v>
      </c>
      <c r="AE135" s="19">
        <v>24</v>
      </c>
      <c r="AF135" s="17">
        <v>7192</v>
      </c>
      <c r="AG135" s="17">
        <v>1922</v>
      </c>
    </row>
    <row r="136" spans="1:33" x14ac:dyDescent="0.3">
      <c r="A136">
        <v>2320127002</v>
      </c>
      <c r="B136" s="1">
        <v>42481</v>
      </c>
      <c r="C136" t="str">
        <f t="shared" si="2"/>
        <v>Thursday</v>
      </c>
      <c r="D136">
        <v>3404</v>
      </c>
      <c r="E136">
        <v>2.289999962</v>
      </c>
      <c r="F136">
        <v>2.289999962</v>
      </c>
      <c r="G136">
        <v>0</v>
      </c>
      <c r="H136">
        <v>5.9999998999999998E-2</v>
      </c>
      <c r="I136">
        <v>0.41999998700000002</v>
      </c>
      <c r="J136">
        <v>1.809999943</v>
      </c>
      <c r="K136">
        <v>0</v>
      </c>
      <c r="L136">
        <v>1</v>
      </c>
      <c r="M136">
        <v>10</v>
      </c>
      <c r="N136">
        <v>127</v>
      </c>
      <c r="O136">
        <v>1302</v>
      </c>
      <c r="P136">
        <v>1610</v>
      </c>
      <c r="Q136">
        <f>SUM(daily_activity[[#This Row],[VeryActiveMinutes]:[SedentaryMinutes]])</f>
        <v>1440</v>
      </c>
      <c r="R136">
        <f>daily_activity[[#This Row],[Total Mintues]]/60</f>
        <v>24</v>
      </c>
      <c r="S136">
        <f>IFERROR(daily_activity[[#This Row],[TotalDistance]]/daily_activity[[#This Row],[TotalSteps]],0)</f>
        <v>6.7273794418331375E-4</v>
      </c>
      <c r="T136">
        <f>IFERROR(daily_activity[[#This Row],[TrackerDistance]]/(daily_activity[[#This Row],[Total Mintues]]*daily_activity[[#This Row],[Step Length]]),0)</f>
        <v>2.3638888888888889</v>
      </c>
      <c r="W136" s="13">
        <v>3404</v>
      </c>
      <c r="X136" s="13">
        <v>1610</v>
      </c>
      <c r="AD136" s="18" t="s">
        <v>60</v>
      </c>
      <c r="AE136" s="18">
        <v>24</v>
      </c>
      <c r="AF136" s="16">
        <v>3404</v>
      </c>
      <c r="AG136" s="16">
        <v>1610</v>
      </c>
    </row>
    <row r="137" spans="1:33" x14ac:dyDescent="0.3">
      <c r="A137">
        <v>2320127002</v>
      </c>
      <c r="B137" s="1">
        <v>42482</v>
      </c>
      <c r="C137" t="str">
        <f t="shared" si="2"/>
        <v>Friday</v>
      </c>
      <c r="D137">
        <v>5583</v>
      </c>
      <c r="E137">
        <v>3.7599999899999998</v>
      </c>
      <c r="F137">
        <v>3.7599999899999998</v>
      </c>
      <c r="G137">
        <v>0</v>
      </c>
      <c r="H137">
        <v>0</v>
      </c>
      <c r="I137">
        <v>0</v>
      </c>
      <c r="J137">
        <v>3.7599999899999998</v>
      </c>
      <c r="K137">
        <v>0</v>
      </c>
      <c r="L137">
        <v>0</v>
      </c>
      <c r="M137">
        <v>0</v>
      </c>
      <c r="N137">
        <v>266</v>
      </c>
      <c r="O137">
        <v>1174</v>
      </c>
      <c r="P137">
        <v>1851</v>
      </c>
      <c r="Q137">
        <f>SUM(daily_activity[[#This Row],[VeryActiveMinutes]:[SedentaryMinutes]])</f>
        <v>1440</v>
      </c>
      <c r="R137">
        <f>daily_activity[[#This Row],[Total Mintues]]/60</f>
        <v>24</v>
      </c>
      <c r="S137">
        <f>IFERROR(daily_activity[[#This Row],[TotalDistance]]/daily_activity[[#This Row],[TotalSteps]],0)</f>
        <v>6.734730413756045E-4</v>
      </c>
      <c r="T137">
        <f>IFERROR(daily_activity[[#This Row],[TrackerDistance]]/(daily_activity[[#This Row],[Total Mintues]]*daily_activity[[#This Row],[Step Length]]),0)</f>
        <v>3.8770833333333332</v>
      </c>
      <c r="W137" s="13">
        <v>5583</v>
      </c>
      <c r="X137" s="13">
        <v>1851</v>
      </c>
      <c r="AD137" s="19" t="s">
        <v>58</v>
      </c>
      <c r="AE137" s="19">
        <v>24</v>
      </c>
      <c r="AF137" s="17">
        <v>5583</v>
      </c>
      <c r="AG137" s="17">
        <v>1851</v>
      </c>
    </row>
    <row r="138" spans="1:33" x14ac:dyDescent="0.3">
      <c r="A138">
        <v>2320127002</v>
      </c>
      <c r="B138" s="1">
        <v>42483</v>
      </c>
      <c r="C138" t="str">
        <f t="shared" si="2"/>
        <v>Saturday</v>
      </c>
      <c r="D138">
        <v>5079</v>
      </c>
      <c r="E138">
        <v>3.420000076</v>
      </c>
      <c r="F138">
        <v>3.420000076</v>
      </c>
      <c r="G138">
        <v>0</v>
      </c>
      <c r="H138">
        <v>0</v>
      </c>
      <c r="I138">
        <v>0</v>
      </c>
      <c r="J138">
        <v>3.420000076</v>
      </c>
      <c r="K138">
        <v>0</v>
      </c>
      <c r="L138">
        <v>0</v>
      </c>
      <c r="M138">
        <v>0</v>
      </c>
      <c r="N138">
        <v>242</v>
      </c>
      <c r="O138">
        <v>1129</v>
      </c>
      <c r="P138">
        <v>1804</v>
      </c>
      <c r="Q138">
        <f>SUM(daily_activity[[#This Row],[VeryActiveMinutes]:[SedentaryMinutes]])</f>
        <v>1371</v>
      </c>
      <c r="R138">
        <f>daily_activity[[#This Row],[Total Mintues]]/60</f>
        <v>22.85</v>
      </c>
      <c r="S138">
        <f>IFERROR(daily_activity[[#This Row],[TotalDistance]]/daily_activity[[#This Row],[TotalSteps]],0)</f>
        <v>6.7336091277810594E-4</v>
      </c>
      <c r="T138">
        <f>IFERROR(daily_activity[[#This Row],[TrackerDistance]]/(daily_activity[[#This Row],[Total Mintues]]*daily_activity[[#This Row],[Step Length]]),0)</f>
        <v>3.7045951859956237</v>
      </c>
      <c r="W138" s="13">
        <v>5079</v>
      </c>
      <c r="X138" s="13">
        <v>1804</v>
      </c>
      <c r="AD138" s="18" t="s">
        <v>59</v>
      </c>
      <c r="AE138" s="18">
        <v>22.85</v>
      </c>
      <c r="AF138" s="16">
        <v>5079</v>
      </c>
      <c r="AG138" s="16">
        <v>1804</v>
      </c>
    </row>
    <row r="139" spans="1:33" x14ac:dyDescent="0.3">
      <c r="A139">
        <v>2320127002</v>
      </c>
      <c r="B139" s="1">
        <v>42484</v>
      </c>
      <c r="C139" t="str">
        <f t="shared" si="2"/>
        <v>Sunday</v>
      </c>
      <c r="D139">
        <v>4165</v>
      </c>
      <c r="E139">
        <v>2.8099999430000002</v>
      </c>
      <c r="F139">
        <v>2.8099999430000002</v>
      </c>
      <c r="G139">
        <v>0</v>
      </c>
      <c r="H139">
        <v>0</v>
      </c>
      <c r="I139">
        <v>0</v>
      </c>
      <c r="J139">
        <v>2.7999999519999998</v>
      </c>
      <c r="K139">
        <v>0</v>
      </c>
      <c r="L139">
        <v>0</v>
      </c>
      <c r="M139">
        <v>0</v>
      </c>
      <c r="N139">
        <v>204</v>
      </c>
      <c r="O139">
        <v>1236</v>
      </c>
      <c r="P139">
        <v>1725</v>
      </c>
      <c r="Q139">
        <f>SUM(daily_activity[[#This Row],[VeryActiveMinutes]:[SedentaryMinutes]])</f>
        <v>1440</v>
      </c>
      <c r="R139">
        <f>daily_activity[[#This Row],[Total Mintues]]/60</f>
        <v>24</v>
      </c>
      <c r="S139">
        <f>IFERROR(daily_activity[[#This Row],[TotalDistance]]/daily_activity[[#This Row],[TotalSteps]],0)</f>
        <v>6.746698542617047E-4</v>
      </c>
      <c r="T139">
        <f>IFERROR(daily_activity[[#This Row],[TrackerDistance]]/(daily_activity[[#This Row],[Total Mintues]]*daily_activity[[#This Row],[Step Length]]),0)</f>
        <v>2.8923611111111112</v>
      </c>
      <c r="W139" s="13">
        <v>4165</v>
      </c>
      <c r="X139" s="13">
        <v>1725</v>
      </c>
      <c r="AD139" s="19" t="s">
        <v>16</v>
      </c>
      <c r="AE139" s="19">
        <v>24</v>
      </c>
      <c r="AF139" s="17">
        <v>4165</v>
      </c>
      <c r="AG139" s="17">
        <v>1725</v>
      </c>
    </row>
    <row r="140" spans="1:33" x14ac:dyDescent="0.3">
      <c r="A140">
        <v>2320127002</v>
      </c>
      <c r="B140" s="1">
        <v>42485</v>
      </c>
      <c r="C140" t="str">
        <f t="shared" si="2"/>
        <v>Monday</v>
      </c>
      <c r="D140">
        <v>3588</v>
      </c>
      <c r="E140">
        <v>2.420000076</v>
      </c>
      <c r="F140">
        <v>2.420000076</v>
      </c>
      <c r="G140">
        <v>0</v>
      </c>
      <c r="H140">
        <v>0.23000000400000001</v>
      </c>
      <c r="I140">
        <v>0.20000000300000001</v>
      </c>
      <c r="J140">
        <v>1.9900000099999999</v>
      </c>
      <c r="K140">
        <v>0</v>
      </c>
      <c r="L140">
        <v>3</v>
      </c>
      <c r="M140">
        <v>5</v>
      </c>
      <c r="N140">
        <v>152</v>
      </c>
      <c r="O140">
        <v>1280</v>
      </c>
      <c r="P140">
        <v>1654</v>
      </c>
      <c r="Q140">
        <f>SUM(daily_activity[[#This Row],[VeryActiveMinutes]:[SedentaryMinutes]])</f>
        <v>1440</v>
      </c>
      <c r="R140">
        <f>daily_activity[[#This Row],[Total Mintues]]/60</f>
        <v>24</v>
      </c>
      <c r="S140">
        <f>IFERROR(daily_activity[[#This Row],[TotalDistance]]/daily_activity[[#This Row],[TotalSteps]],0)</f>
        <v>6.7447047826086953E-4</v>
      </c>
      <c r="T140">
        <f>IFERROR(daily_activity[[#This Row],[TrackerDistance]]/(daily_activity[[#This Row],[Total Mintues]]*daily_activity[[#This Row],[Step Length]]),0)</f>
        <v>2.4916666666666671</v>
      </c>
      <c r="W140" s="13">
        <v>3588</v>
      </c>
      <c r="X140" s="13">
        <v>1654</v>
      </c>
      <c r="AD140" s="18" t="s">
        <v>61</v>
      </c>
      <c r="AE140" s="18">
        <v>24</v>
      </c>
      <c r="AF140" s="16">
        <v>3588</v>
      </c>
      <c r="AG140" s="16">
        <v>1654</v>
      </c>
    </row>
    <row r="141" spans="1:33" x14ac:dyDescent="0.3">
      <c r="A141">
        <v>2320127002</v>
      </c>
      <c r="B141" s="1">
        <v>42486</v>
      </c>
      <c r="C141" t="str">
        <f t="shared" si="2"/>
        <v>Tuesday</v>
      </c>
      <c r="D141">
        <v>3409</v>
      </c>
      <c r="E141">
        <v>2.2999999519999998</v>
      </c>
      <c r="F141">
        <v>2.2999999519999998</v>
      </c>
      <c r="G141">
        <v>0</v>
      </c>
      <c r="H141">
        <v>0</v>
      </c>
      <c r="I141">
        <v>0</v>
      </c>
      <c r="J141">
        <v>2.2999999519999998</v>
      </c>
      <c r="K141">
        <v>0</v>
      </c>
      <c r="L141">
        <v>0</v>
      </c>
      <c r="M141">
        <v>0</v>
      </c>
      <c r="N141">
        <v>147</v>
      </c>
      <c r="O141">
        <v>1293</v>
      </c>
      <c r="P141">
        <v>1632</v>
      </c>
      <c r="Q141">
        <f>SUM(daily_activity[[#This Row],[VeryActiveMinutes]:[SedentaryMinutes]])</f>
        <v>1440</v>
      </c>
      <c r="R141">
        <f>daily_activity[[#This Row],[Total Mintues]]/60</f>
        <v>24</v>
      </c>
      <c r="S141">
        <f>IFERROR(daily_activity[[#This Row],[TotalDistance]]/daily_activity[[#This Row],[TotalSteps]],0)</f>
        <v>6.7468464417717801E-4</v>
      </c>
      <c r="T141">
        <f>IFERROR(daily_activity[[#This Row],[TrackerDistance]]/(daily_activity[[#This Row],[Total Mintues]]*daily_activity[[#This Row],[Step Length]]),0)</f>
        <v>2.3673611111111108</v>
      </c>
      <c r="W141" s="13">
        <v>3409</v>
      </c>
      <c r="X141" s="13">
        <v>1632</v>
      </c>
      <c r="AD141" s="19" t="s">
        <v>57</v>
      </c>
      <c r="AE141" s="19">
        <v>24</v>
      </c>
      <c r="AF141" s="17">
        <v>3409</v>
      </c>
      <c r="AG141" s="17">
        <v>1632</v>
      </c>
    </row>
    <row r="142" spans="1:33" x14ac:dyDescent="0.3">
      <c r="A142">
        <v>2320127002</v>
      </c>
      <c r="B142" s="1">
        <v>42487</v>
      </c>
      <c r="C142" t="str">
        <f t="shared" si="2"/>
        <v>Wednesday</v>
      </c>
      <c r="D142">
        <v>1715</v>
      </c>
      <c r="E142">
        <v>1.1599999670000001</v>
      </c>
      <c r="F142">
        <v>1.1599999670000001</v>
      </c>
      <c r="G142">
        <v>0</v>
      </c>
      <c r="H142">
        <v>0</v>
      </c>
      <c r="I142">
        <v>0</v>
      </c>
      <c r="J142">
        <v>1.1599999670000001</v>
      </c>
      <c r="K142">
        <v>0</v>
      </c>
      <c r="L142">
        <v>0</v>
      </c>
      <c r="M142">
        <v>0</v>
      </c>
      <c r="N142">
        <v>82</v>
      </c>
      <c r="O142">
        <v>1358</v>
      </c>
      <c r="P142">
        <v>1481</v>
      </c>
      <c r="Q142">
        <f>SUM(daily_activity[[#This Row],[VeryActiveMinutes]:[SedentaryMinutes]])</f>
        <v>1440</v>
      </c>
      <c r="R142">
        <f>daily_activity[[#This Row],[Total Mintues]]/60</f>
        <v>24</v>
      </c>
      <c r="S142">
        <f>IFERROR(daily_activity[[#This Row],[TotalDistance]]/daily_activity[[#This Row],[TotalSteps]],0)</f>
        <v>6.7638482040816331E-4</v>
      </c>
      <c r="T142">
        <f>IFERROR(daily_activity[[#This Row],[TrackerDistance]]/(daily_activity[[#This Row],[Total Mintues]]*daily_activity[[#This Row],[Step Length]]),0)</f>
        <v>1.1909722222222221</v>
      </c>
      <c r="W142" s="13">
        <v>1715</v>
      </c>
      <c r="X142" s="13">
        <v>1481</v>
      </c>
      <c r="AD142" s="18" t="s">
        <v>62</v>
      </c>
      <c r="AE142" s="18">
        <v>24</v>
      </c>
      <c r="AF142" s="16">
        <v>1715</v>
      </c>
      <c r="AG142" s="16">
        <v>1481</v>
      </c>
    </row>
    <row r="143" spans="1:33" x14ac:dyDescent="0.3">
      <c r="A143">
        <v>2320127002</v>
      </c>
      <c r="B143" s="1">
        <v>42488</v>
      </c>
      <c r="C143" t="str">
        <f t="shared" si="2"/>
        <v>Thursday</v>
      </c>
      <c r="D143">
        <v>1532</v>
      </c>
      <c r="E143">
        <v>1.0299999710000001</v>
      </c>
      <c r="F143">
        <v>1.0299999710000001</v>
      </c>
      <c r="G143">
        <v>0</v>
      </c>
      <c r="H143">
        <v>0</v>
      </c>
      <c r="I143">
        <v>0</v>
      </c>
      <c r="J143">
        <v>1.0299999710000001</v>
      </c>
      <c r="K143">
        <v>0</v>
      </c>
      <c r="L143">
        <v>0</v>
      </c>
      <c r="M143">
        <v>0</v>
      </c>
      <c r="N143">
        <v>76</v>
      </c>
      <c r="O143">
        <v>1364</v>
      </c>
      <c r="P143">
        <v>1473</v>
      </c>
      <c r="Q143">
        <f>SUM(daily_activity[[#This Row],[VeryActiveMinutes]:[SedentaryMinutes]])</f>
        <v>1440</v>
      </c>
      <c r="R143">
        <f>daily_activity[[#This Row],[Total Mintues]]/60</f>
        <v>24</v>
      </c>
      <c r="S143">
        <f>IFERROR(daily_activity[[#This Row],[TotalDistance]]/daily_activity[[#This Row],[TotalSteps]],0)</f>
        <v>6.7232374086161886E-4</v>
      </c>
      <c r="T143">
        <f>IFERROR(daily_activity[[#This Row],[TrackerDistance]]/(daily_activity[[#This Row],[Total Mintues]]*daily_activity[[#This Row],[Step Length]]),0)</f>
        <v>1.0638888888888889</v>
      </c>
      <c r="W143" s="13">
        <v>1532</v>
      </c>
      <c r="X143" s="13">
        <v>1473</v>
      </c>
      <c r="AD143" s="19" t="s">
        <v>60</v>
      </c>
      <c r="AE143" s="19">
        <v>24</v>
      </c>
      <c r="AF143" s="17">
        <v>1532</v>
      </c>
      <c r="AG143" s="17">
        <v>1473</v>
      </c>
    </row>
    <row r="144" spans="1:33" x14ac:dyDescent="0.3">
      <c r="A144">
        <v>2320127002</v>
      </c>
      <c r="B144" s="1">
        <v>42489</v>
      </c>
      <c r="C144" t="str">
        <f t="shared" si="2"/>
        <v>Friday</v>
      </c>
      <c r="D144">
        <v>924</v>
      </c>
      <c r="E144">
        <v>0.62000000499999997</v>
      </c>
      <c r="F144">
        <v>0.62000000499999997</v>
      </c>
      <c r="G144">
        <v>0</v>
      </c>
      <c r="H144">
        <v>0</v>
      </c>
      <c r="I144">
        <v>0</v>
      </c>
      <c r="J144">
        <v>0.62000000499999997</v>
      </c>
      <c r="K144">
        <v>0</v>
      </c>
      <c r="L144">
        <v>0</v>
      </c>
      <c r="M144">
        <v>0</v>
      </c>
      <c r="N144">
        <v>45</v>
      </c>
      <c r="O144">
        <v>1395</v>
      </c>
      <c r="P144">
        <v>1410</v>
      </c>
      <c r="Q144">
        <f>SUM(daily_activity[[#This Row],[VeryActiveMinutes]:[SedentaryMinutes]])</f>
        <v>1440</v>
      </c>
      <c r="R144">
        <f>daily_activity[[#This Row],[Total Mintues]]/60</f>
        <v>24</v>
      </c>
      <c r="S144">
        <f>IFERROR(daily_activity[[#This Row],[TotalDistance]]/daily_activity[[#This Row],[TotalSteps]],0)</f>
        <v>6.7099567640692642E-4</v>
      </c>
      <c r="T144">
        <f>IFERROR(daily_activity[[#This Row],[TrackerDistance]]/(daily_activity[[#This Row],[Total Mintues]]*daily_activity[[#This Row],[Step Length]]),0)</f>
        <v>0.64166666666666661</v>
      </c>
      <c r="W144" s="13">
        <v>924</v>
      </c>
      <c r="X144" s="13">
        <v>1410</v>
      </c>
      <c r="AD144" s="18" t="s">
        <v>58</v>
      </c>
      <c r="AE144" s="18">
        <v>24</v>
      </c>
      <c r="AF144" s="16">
        <v>924</v>
      </c>
      <c r="AG144" s="16">
        <v>1410</v>
      </c>
    </row>
    <row r="145" spans="1:33" x14ac:dyDescent="0.3">
      <c r="A145">
        <v>2320127002</v>
      </c>
      <c r="B145" s="1">
        <v>42490</v>
      </c>
      <c r="C145" t="str">
        <f t="shared" si="2"/>
        <v>Saturday</v>
      </c>
      <c r="D145">
        <v>4571</v>
      </c>
      <c r="E145">
        <v>3.079999924</v>
      </c>
      <c r="F145">
        <v>3.079999924</v>
      </c>
      <c r="G145">
        <v>0</v>
      </c>
      <c r="H145">
        <v>0</v>
      </c>
      <c r="I145">
        <v>0</v>
      </c>
      <c r="J145">
        <v>3.0699999330000001</v>
      </c>
      <c r="K145">
        <v>0</v>
      </c>
      <c r="L145">
        <v>0</v>
      </c>
      <c r="M145">
        <v>0</v>
      </c>
      <c r="N145">
        <v>234</v>
      </c>
      <c r="O145">
        <v>1206</v>
      </c>
      <c r="P145">
        <v>1779</v>
      </c>
      <c r="Q145">
        <f>SUM(daily_activity[[#This Row],[VeryActiveMinutes]:[SedentaryMinutes]])</f>
        <v>1440</v>
      </c>
      <c r="R145">
        <f>daily_activity[[#This Row],[Total Mintues]]/60</f>
        <v>24</v>
      </c>
      <c r="S145">
        <f>IFERROR(daily_activity[[#This Row],[TotalDistance]]/daily_activity[[#This Row],[TotalSteps]],0)</f>
        <v>6.738131533581273E-4</v>
      </c>
      <c r="T145">
        <f>IFERROR(daily_activity[[#This Row],[TrackerDistance]]/(daily_activity[[#This Row],[Total Mintues]]*daily_activity[[#This Row],[Step Length]]),0)</f>
        <v>3.1743055555555557</v>
      </c>
      <c r="W145" s="13">
        <v>4571</v>
      </c>
      <c r="X145" s="13">
        <v>1779</v>
      </c>
      <c r="AD145" s="19" t="s">
        <v>59</v>
      </c>
      <c r="AE145" s="19">
        <v>24</v>
      </c>
      <c r="AF145" s="17">
        <v>4571</v>
      </c>
      <c r="AG145" s="17">
        <v>1779</v>
      </c>
    </row>
    <row r="146" spans="1:33" x14ac:dyDescent="0.3">
      <c r="A146">
        <v>2347167796</v>
      </c>
      <c r="B146" s="1">
        <v>42473</v>
      </c>
      <c r="C146" t="str">
        <f t="shared" si="2"/>
        <v>Wednesday</v>
      </c>
      <c r="D146">
        <v>10352</v>
      </c>
      <c r="E146">
        <v>7.0100002290000001</v>
      </c>
      <c r="F146">
        <v>7.0100002290000001</v>
      </c>
      <c r="G146">
        <v>0</v>
      </c>
      <c r="H146">
        <v>1.6599999670000001</v>
      </c>
      <c r="I146">
        <v>1.940000057</v>
      </c>
      <c r="J146">
        <v>3.4100000860000002</v>
      </c>
      <c r="K146">
        <v>0</v>
      </c>
      <c r="L146">
        <v>19</v>
      </c>
      <c r="M146">
        <v>32</v>
      </c>
      <c r="N146">
        <v>195</v>
      </c>
      <c r="O146">
        <v>676</v>
      </c>
      <c r="P146">
        <v>2038</v>
      </c>
      <c r="Q146">
        <f>SUM(daily_activity[[#This Row],[VeryActiveMinutes]:[SedentaryMinutes]])</f>
        <v>922</v>
      </c>
      <c r="R146">
        <f>daily_activity[[#This Row],[Total Mintues]]/60</f>
        <v>15.366666666666667</v>
      </c>
      <c r="S146">
        <f>IFERROR(daily_activity[[#This Row],[TotalDistance]]/daily_activity[[#This Row],[TotalSteps]],0)</f>
        <v>6.7716385519706339E-4</v>
      </c>
      <c r="T146">
        <f>IFERROR(daily_activity[[#This Row],[TrackerDistance]]/(daily_activity[[#This Row],[Total Mintues]]*daily_activity[[#This Row],[Step Length]]),0)</f>
        <v>11.227765726681129</v>
      </c>
      <c r="W146" s="13">
        <v>10352</v>
      </c>
      <c r="X146" s="13">
        <v>2038</v>
      </c>
      <c r="AD146" s="18" t="s">
        <v>62</v>
      </c>
      <c r="AE146" s="18">
        <v>15.366666666666667</v>
      </c>
      <c r="AF146" s="16">
        <v>10352</v>
      </c>
      <c r="AG146" s="16">
        <v>2038</v>
      </c>
    </row>
    <row r="147" spans="1:33" x14ac:dyDescent="0.3">
      <c r="A147">
        <v>2347167796</v>
      </c>
      <c r="B147" s="1">
        <v>42474</v>
      </c>
      <c r="C147" t="str">
        <f t="shared" si="2"/>
        <v>Thursday</v>
      </c>
      <c r="D147">
        <v>10129</v>
      </c>
      <c r="E147">
        <v>6.6999998090000004</v>
      </c>
      <c r="F147">
        <v>6.6999998090000004</v>
      </c>
      <c r="G147">
        <v>0</v>
      </c>
      <c r="H147">
        <v>0.02</v>
      </c>
      <c r="I147">
        <v>2.7400000100000002</v>
      </c>
      <c r="J147">
        <v>3.9400000569999998</v>
      </c>
      <c r="K147">
        <v>0</v>
      </c>
      <c r="L147">
        <v>1</v>
      </c>
      <c r="M147">
        <v>48</v>
      </c>
      <c r="N147">
        <v>206</v>
      </c>
      <c r="O147">
        <v>705</v>
      </c>
      <c r="P147">
        <v>2010</v>
      </c>
      <c r="Q147">
        <f>SUM(daily_activity[[#This Row],[VeryActiveMinutes]:[SedentaryMinutes]])</f>
        <v>960</v>
      </c>
      <c r="R147">
        <f>daily_activity[[#This Row],[Total Mintues]]/60</f>
        <v>16</v>
      </c>
      <c r="S147">
        <f>IFERROR(daily_activity[[#This Row],[TotalDistance]]/daily_activity[[#This Row],[TotalSteps]],0)</f>
        <v>6.6146705587915894E-4</v>
      </c>
      <c r="T147">
        <f>IFERROR(daily_activity[[#This Row],[TrackerDistance]]/(daily_activity[[#This Row],[Total Mintues]]*daily_activity[[#This Row],[Step Length]]),0)</f>
        <v>10.551041666666666</v>
      </c>
      <c r="W147" s="13">
        <v>10129</v>
      </c>
      <c r="X147" s="13">
        <v>2010</v>
      </c>
      <c r="AD147" s="19" t="s">
        <v>60</v>
      </c>
      <c r="AE147" s="19">
        <v>16</v>
      </c>
      <c r="AF147" s="17">
        <v>10129</v>
      </c>
      <c r="AG147" s="17">
        <v>2010</v>
      </c>
    </row>
    <row r="148" spans="1:33" x14ac:dyDescent="0.3">
      <c r="A148">
        <v>2347167796</v>
      </c>
      <c r="B148" s="1">
        <v>42475</v>
      </c>
      <c r="C148" t="str">
        <f t="shared" si="2"/>
        <v>Friday</v>
      </c>
      <c r="D148">
        <v>10465</v>
      </c>
      <c r="E148">
        <v>6.920000076</v>
      </c>
      <c r="F148">
        <v>6.920000076</v>
      </c>
      <c r="G148">
        <v>0</v>
      </c>
      <c r="H148">
        <v>7.0000000000000007E-2</v>
      </c>
      <c r="I148">
        <v>1.4199999569999999</v>
      </c>
      <c r="J148">
        <v>5.4299998279999997</v>
      </c>
      <c r="K148">
        <v>0</v>
      </c>
      <c r="L148">
        <v>1</v>
      </c>
      <c r="M148">
        <v>24</v>
      </c>
      <c r="N148">
        <v>284</v>
      </c>
      <c r="O148">
        <v>720</v>
      </c>
      <c r="P148">
        <v>2133</v>
      </c>
      <c r="Q148">
        <f>SUM(daily_activity[[#This Row],[VeryActiveMinutes]:[SedentaryMinutes]])</f>
        <v>1029</v>
      </c>
      <c r="R148">
        <f>daily_activity[[#This Row],[Total Mintues]]/60</f>
        <v>17.149999999999999</v>
      </c>
      <c r="S148">
        <f>IFERROR(daily_activity[[#This Row],[TotalDistance]]/daily_activity[[#This Row],[TotalSteps]],0)</f>
        <v>6.6125179894887718E-4</v>
      </c>
      <c r="T148">
        <f>IFERROR(daily_activity[[#This Row],[TrackerDistance]]/(daily_activity[[#This Row],[Total Mintues]]*daily_activity[[#This Row],[Step Length]]),0)</f>
        <v>10.170068027210885</v>
      </c>
      <c r="W148" s="13">
        <v>10465</v>
      </c>
      <c r="X148" s="13">
        <v>2133</v>
      </c>
      <c r="AD148" s="18" t="s">
        <v>58</v>
      </c>
      <c r="AE148" s="18">
        <v>17.149999999999999</v>
      </c>
      <c r="AF148" s="16">
        <v>10465</v>
      </c>
      <c r="AG148" s="16">
        <v>2133</v>
      </c>
    </row>
    <row r="149" spans="1:33" x14ac:dyDescent="0.3">
      <c r="A149">
        <v>2347167796</v>
      </c>
      <c r="B149" s="1">
        <v>42476</v>
      </c>
      <c r="C149" t="str">
        <f t="shared" si="2"/>
        <v>Saturday</v>
      </c>
      <c r="D149">
        <v>22244</v>
      </c>
      <c r="E149">
        <v>15.079999920000001</v>
      </c>
      <c r="F149">
        <v>15.079999920000001</v>
      </c>
      <c r="G149">
        <v>0</v>
      </c>
      <c r="H149">
        <v>5.4499998090000004</v>
      </c>
      <c r="I149">
        <v>4.0999999049999998</v>
      </c>
      <c r="J149">
        <v>5.5300002099999999</v>
      </c>
      <c r="K149">
        <v>0</v>
      </c>
      <c r="L149">
        <v>66</v>
      </c>
      <c r="M149">
        <v>72</v>
      </c>
      <c r="N149">
        <v>268</v>
      </c>
      <c r="O149">
        <v>968</v>
      </c>
      <c r="P149">
        <v>2670</v>
      </c>
      <c r="Q149">
        <f>SUM(daily_activity[[#This Row],[VeryActiveMinutes]:[SedentaryMinutes]])</f>
        <v>1374</v>
      </c>
      <c r="R149">
        <f>daily_activity[[#This Row],[Total Mintues]]/60</f>
        <v>22.9</v>
      </c>
      <c r="S149">
        <f>IFERROR(daily_activity[[#This Row],[TotalDistance]]/daily_activity[[#This Row],[TotalSteps]],0)</f>
        <v>6.7793561949289704E-4</v>
      </c>
      <c r="T149">
        <f>IFERROR(daily_activity[[#This Row],[TrackerDistance]]/(daily_activity[[#This Row],[Total Mintues]]*daily_activity[[#This Row],[Step Length]]),0)</f>
        <v>16.189228529839884</v>
      </c>
      <c r="W149" s="13">
        <v>22244</v>
      </c>
      <c r="X149" s="13">
        <v>2670</v>
      </c>
      <c r="AD149" s="19" t="s">
        <v>59</v>
      </c>
      <c r="AE149" s="19">
        <v>22.9</v>
      </c>
      <c r="AF149" s="17">
        <v>22244</v>
      </c>
      <c r="AG149" s="17">
        <v>2670</v>
      </c>
    </row>
    <row r="150" spans="1:33" x14ac:dyDescent="0.3">
      <c r="A150">
        <v>2347167796</v>
      </c>
      <c r="B150" s="1">
        <v>42477</v>
      </c>
      <c r="C150" t="str">
        <f t="shared" si="2"/>
        <v>Sunday</v>
      </c>
      <c r="D150">
        <v>5472</v>
      </c>
      <c r="E150">
        <v>3.619999886</v>
      </c>
      <c r="F150">
        <v>3.619999886</v>
      </c>
      <c r="G150">
        <v>0</v>
      </c>
      <c r="H150">
        <v>7.9999998000000003E-2</v>
      </c>
      <c r="I150">
        <v>0.280000001</v>
      </c>
      <c r="J150">
        <v>3.2599999899999998</v>
      </c>
      <c r="K150">
        <v>0</v>
      </c>
      <c r="L150">
        <v>1</v>
      </c>
      <c r="M150">
        <v>7</v>
      </c>
      <c r="N150">
        <v>249</v>
      </c>
      <c r="O150">
        <v>508</v>
      </c>
      <c r="P150">
        <v>1882</v>
      </c>
      <c r="Q150">
        <f>SUM(daily_activity[[#This Row],[VeryActiveMinutes]:[SedentaryMinutes]])</f>
        <v>765</v>
      </c>
      <c r="R150">
        <f>daily_activity[[#This Row],[Total Mintues]]/60</f>
        <v>12.75</v>
      </c>
      <c r="S150">
        <f>IFERROR(daily_activity[[#This Row],[TotalDistance]]/daily_activity[[#This Row],[TotalSteps]],0)</f>
        <v>6.615496867690058E-4</v>
      </c>
      <c r="T150">
        <f>IFERROR(daily_activity[[#This Row],[TrackerDistance]]/(daily_activity[[#This Row],[Total Mintues]]*daily_activity[[#This Row],[Step Length]]),0)</f>
        <v>7.1529411764705895</v>
      </c>
      <c r="W150" s="13">
        <v>5472</v>
      </c>
      <c r="X150" s="13">
        <v>1882</v>
      </c>
      <c r="AD150" s="18" t="s">
        <v>16</v>
      </c>
      <c r="AE150" s="18">
        <v>12.75</v>
      </c>
      <c r="AF150" s="16">
        <v>5472</v>
      </c>
      <c r="AG150" s="16">
        <v>1882</v>
      </c>
    </row>
    <row r="151" spans="1:33" x14ac:dyDescent="0.3">
      <c r="A151">
        <v>2347167796</v>
      </c>
      <c r="B151" s="1">
        <v>42478</v>
      </c>
      <c r="C151" t="str">
        <f t="shared" si="2"/>
        <v>Monday</v>
      </c>
      <c r="D151">
        <v>8247</v>
      </c>
      <c r="E151">
        <v>5.4499998090000004</v>
      </c>
      <c r="F151">
        <v>5.4499998090000004</v>
      </c>
      <c r="G151">
        <v>0</v>
      </c>
      <c r="H151">
        <v>0.790000021</v>
      </c>
      <c r="I151">
        <v>0.86000001400000003</v>
      </c>
      <c r="J151">
        <v>3.789999962</v>
      </c>
      <c r="K151">
        <v>0</v>
      </c>
      <c r="L151">
        <v>11</v>
      </c>
      <c r="M151">
        <v>16</v>
      </c>
      <c r="N151">
        <v>206</v>
      </c>
      <c r="O151">
        <v>678</v>
      </c>
      <c r="P151">
        <v>1944</v>
      </c>
      <c r="Q151">
        <f>SUM(daily_activity[[#This Row],[VeryActiveMinutes]:[SedentaryMinutes]])</f>
        <v>911</v>
      </c>
      <c r="R151">
        <f>daily_activity[[#This Row],[Total Mintues]]/60</f>
        <v>15.183333333333334</v>
      </c>
      <c r="S151">
        <f>IFERROR(daily_activity[[#This Row],[TotalDistance]]/daily_activity[[#This Row],[TotalSteps]],0)</f>
        <v>6.6084634521644244E-4</v>
      </c>
      <c r="T151">
        <f>IFERROR(daily_activity[[#This Row],[TrackerDistance]]/(daily_activity[[#This Row],[Total Mintues]]*daily_activity[[#This Row],[Step Length]]),0)</f>
        <v>9.0526893523600442</v>
      </c>
      <c r="W151" s="13">
        <v>8247</v>
      </c>
      <c r="X151" s="13">
        <v>1944</v>
      </c>
      <c r="AD151" s="19" t="s">
        <v>61</v>
      </c>
      <c r="AE151" s="19">
        <v>15.183333333333334</v>
      </c>
      <c r="AF151" s="17">
        <v>8247</v>
      </c>
      <c r="AG151" s="17">
        <v>1944</v>
      </c>
    </row>
    <row r="152" spans="1:33" x14ac:dyDescent="0.3">
      <c r="A152">
        <v>2347167796</v>
      </c>
      <c r="B152" s="1">
        <v>42479</v>
      </c>
      <c r="C152" t="str">
        <f t="shared" si="2"/>
        <v>Tuesday</v>
      </c>
      <c r="D152">
        <v>6711</v>
      </c>
      <c r="E152">
        <v>4.4400000569999998</v>
      </c>
      <c r="F152">
        <v>4.4400000569999998</v>
      </c>
      <c r="G152">
        <v>0</v>
      </c>
      <c r="H152">
        <v>0</v>
      </c>
      <c r="I152">
        <v>0</v>
      </c>
      <c r="J152">
        <v>4.4400000569999998</v>
      </c>
      <c r="K152">
        <v>0</v>
      </c>
      <c r="L152">
        <v>0</v>
      </c>
      <c r="M152">
        <v>7</v>
      </c>
      <c r="N152">
        <v>382</v>
      </c>
      <c r="O152">
        <v>648</v>
      </c>
      <c r="P152">
        <v>2346</v>
      </c>
      <c r="Q152">
        <f>SUM(daily_activity[[#This Row],[VeryActiveMinutes]:[SedentaryMinutes]])</f>
        <v>1037</v>
      </c>
      <c r="R152">
        <f>daily_activity[[#This Row],[Total Mintues]]/60</f>
        <v>17.283333333333335</v>
      </c>
      <c r="S152">
        <f>IFERROR(daily_activity[[#This Row],[TotalDistance]]/daily_activity[[#This Row],[TotalSteps]],0)</f>
        <v>6.6160036611533296E-4</v>
      </c>
      <c r="T152">
        <f>IFERROR(daily_activity[[#This Row],[TrackerDistance]]/(daily_activity[[#This Row],[Total Mintues]]*daily_activity[[#This Row],[Step Length]]),0)</f>
        <v>6.471552555448409</v>
      </c>
      <c r="W152" s="13">
        <v>6711</v>
      </c>
      <c r="X152" s="13">
        <v>2346</v>
      </c>
      <c r="AD152" s="18" t="s">
        <v>57</v>
      </c>
      <c r="AE152" s="18">
        <v>17.283333333333335</v>
      </c>
      <c r="AF152" s="16">
        <v>6711</v>
      </c>
      <c r="AG152" s="16">
        <v>2346</v>
      </c>
    </row>
    <row r="153" spans="1:33" x14ac:dyDescent="0.3">
      <c r="A153">
        <v>2347167796</v>
      </c>
      <c r="B153" s="1">
        <v>42480</v>
      </c>
      <c r="C153" t="str">
        <f t="shared" si="2"/>
        <v>Wednesday</v>
      </c>
      <c r="D153">
        <v>10999</v>
      </c>
      <c r="E153">
        <v>7.2699999809999998</v>
      </c>
      <c r="F153">
        <v>7.2699999809999998</v>
      </c>
      <c r="G153">
        <v>0</v>
      </c>
      <c r="H153">
        <v>0.68000000699999996</v>
      </c>
      <c r="I153">
        <v>1.809999943</v>
      </c>
      <c r="J153">
        <v>4.7800002099999999</v>
      </c>
      <c r="K153">
        <v>0</v>
      </c>
      <c r="L153">
        <v>11</v>
      </c>
      <c r="M153">
        <v>43</v>
      </c>
      <c r="N153">
        <v>269</v>
      </c>
      <c r="O153">
        <v>1011</v>
      </c>
      <c r="P153">
        <v>2198</v>
      </c>
      <c r="Q153">
        <f>SUM(daily_activity[[#This Row],[VeryActiveMinutes]:[SedentaryMinutes]])</f>
        <v>1334</v>
      </c>
      <c r="R153">
        <f>daily_activity[[#This Row],[Total Mintues]]/60</f>
        <v>22.233333333333334</v>
      </c>
      <c r="S153">
        <f>IFERROR(daily_activity[[#This Row],[TotalDistance]]/daily_activity[[#This Row],[TotalSteps]],0)</f>
        <v>6.6096917728884438E-4</v>
      </c>
      <c r="T153">
        <f>IFERROR(daily_activity[[#This Row],[TrackerDistance]]/(daily_activity[[#This Row],[Total Mintues]]*daily_activity[[#This Row],[Step Length]]),0)</f>
        <v>8.2451274362818605</v>
      </c>
      <c r="W153" s="13">
        <v>10999</v>
      </c>
      <c r="X153" s="13">
        <v>2198</v>
      </c>
      <c r="AD153" s="19" t="s">
        <v>62</v>
      </c>
      <c r="AE153" s="19">
        <v>22.233333333333334</v>
      </c>
      <c r="AF153" s="17">
        <v>10999</v>
      </c>
      <c r="AG153" s="17">
        <v>2198</v>
      </c>
    </row>
    <row r="154" spans="1:33" x14ac:dyDescent="0.3">
      <c r="A154">
        <v>2347167796</v>
      </c>
      <c r="B154" s="1">
        <v>42481</v>
      </c>
      <c r="C154" t="str">
        <f t="shared" si="2"/>
        <v>Thursday</v>
      </c>
      <c r="D154">
        <v>10080</v>
      </c>
      <c r="E154">
        <v>6.75</v>
      </c>
      <c r="F154">
        <v>6.75</v>
      </c>
      <c r="G154">
        <v>0</v>
      </c>
      <c r="H154">
        <v>1.8500000240000001</v>
      </c>
      <c r="I154">
        <v>1.5299999710000001</v>
      </c>
      <c r="J154">
        <v>3.380000114</v>
      </c>
      <c r="K154">
        <v>0</v>
      </c>
      <c r="L154">
        <v>23</v>
      </c>
      <c r="M154">
        <v>26</v>
      </c>
      <c r="N154">
        <v>208</v>
      </c>
      <c r="O154">
        <v>761</v>
      </c>
      <c r="P154">
        <v>2048</v>
      </c>
      <c r="Q154">
        <f>SUM(daily_activity[[#This Row],[VeryActiveMinutes]:[SedentaryMinutes]])</f>
        <v>1018</v>
      </c>
      <c r="R154">
        <f>daily_activity[[#This Row],[Total Mintues]]/60</f>
        <v>16.966666666666665</v>
      </c>
      <c r="S154">
        <f>IFERROR(daily_activity[[#This Row],[TotalDistance]]/daily_activity[[#This Row],[TotalSteps]],0)</f>
        <v>6.6964285714285715E-4</v>
      </c>
      <c r="T154">
        <f>IFERROR(daily_activity[[#This Row],[TrackerDistance]]/(daily_activity[[#This Row],[Total Mintues]]*daily_activity[[#This Row],[Step Length]]),0)</f>
        <v>9.9017681728880156</v>
      </c>
      <c r="W154" s="13">
        <v>10080</v>
      </c>
      <c r="X154" s="13">
        <v>2048</v>
      </c>
      <c r="AD154" s="18" t="s">
        <v>60</v>
      </c>
      <c r="AE154" s="18">
        <v>16.966666666666665</v>
      </c>
      <c r="AF154" s="16">
        <v>10080</v>
      </c>
      <c r="AG154" s="16">
        <v>2048</v>
      </c>
    </row>
    <row r="155" spans="1:33" x14ac:dyDescent="0.3">
      <c r="A155">
        <v>2347167796</v>
      </c>
      <c r="B155" s="1">
        <v>42482</v>
      </c>
      <c r="C155" t="str">
        <f t="shared" si="2"/>
        <v>Friday</v>
      </c>
      <c r="D155">
        <v>7804</v>
      </c>
      <c r="E155">
        <v>5.1599998469999999</v>
      </c>
      <c r="F155">
        <v>5.1599998469999999</v>
      </c>
      <c r="G155">
        <v>0</v>
      </c>
      <c r="H155">
        <v>0.560000002</v>
      </c>
      <c r="I155">
        <v>1.6799999480000001</v>
      </c>
      <c r="J155">
        <v>2.920000076</v>
      </c>
      <c r="K155">
        <v>0</v>
      </c>
      <c r="L155">
        <v>9</v>
      </c>
      <c r="M155">
        <v>27</v>
      </c>
      <c r="N155">
        <v>206</v>
      </c>
      <c r="O155">
        <v>781</v>
      </c>
      <c r="P155">
        <v>1946</v>
      </c>
      <c r="Q155">
        <f>SUM(daily_activity[[#This Row],[VeryActiveMinutes]:[SedentaryMinutes]])</f>
        <v>1023</v>
      </c>
      <c r="R155">
        <f>daily_activity[[#This Row],[Total Mintues]]/60</f>
        <v>17.05</v>
      </c>
      <c r="S155">
        <f>IFERROR(daily_activity[[#This Row],[TotalDistance]]/daily_activity[[#This Row],[TotalSteps]],0)</f>
        <v>6.6119936532547409E-4</v>
      </c>
      <c r="T155">
        <f>IFERROR(daily_activity[[#This Row],[TrackerDistance]]/(daily_activity[[#This Row],[Total Mintues]]*daily_activity[[#This Row],[Step Length]]),0)</f>
        <v>7.6285434995112418</v>
      </c>
      <c r="W155" s="13">
        <v>7804</v>
      </c>
      <c r="X155" s="13">
        <v>1946</v>
      </c>
      <c r="AD155" s="19" t="s">
        <v>58</v>
      </c>
      <c r="AE155" s="19">
        <v>17.05</v>
      </c>
      <c r="AF155" s="17">
        <v>7804</v>
      </c>
      <c r="AG155" s="17">
        <v>1946</v>
      </c>
    </row>
    <row r="156" spans="1:33" x14ac:dyDescent="0.3">
      <c r="A156">
        <v>2347167796</v>
      </c>
      <c r="B156" s="1">
        <v>42483</v>
      </c>
      <c r="C156" t="str">
        <f t="shared" si="2"/>
        <v>Saturday</v>
      </c>
      <c r="D156">
        <v>16901</v>
      </c>
      <c r="E156">
        <v>11.369999890000001</v>
      </c>
      <c r="F156">
        <v>11.369999890000001</v>
      </c>
      <c r="G156">
        <v>0</v>
      </c>
      <c r="H156">
        <v>2.7799999710000001</v>
      </c>
      <c r="I156">
        <v>1.4500000479999999</v>
      </c>
      <c r="J156">
        <v>7.1500000950000002</v>
      </c>
      <c r="K156">
        <v>0</v>
      </c>
      <c r="L156">
        <v>32</v>
      </c>
      <c r="M156">
        <v>35</v>
      </c>
      <c r="N156">
        <v>360</v>
      </c>
      <c r="O156">
        <v>591</v>
      </c>
      <c r="P156">
        <v>2629</v>
      </c>
      <c r="Q156">
        <f>SUM(daily_activity[[#This Row],[VeryActiveMinutes]:[SedentaryMinutes]])</f>
        <v>1018</v>
      </c>
      <c r="R156">
        <f>daily_activity[[#This Row],[Total Mintues]]/60</f>
        <v>16.966666666666665</v>
      </c>
      <c r="S156">
        <f>IFERROR(daily_activity[[#This Row],[TotalDistance]]/daily_activity[[#This Row],[TotalSteps]],0)</f>
        <v>6.7274125140524236E-4</v>
      </c>
      <c r="T156">
        <f>IFERROR(daily_activity[[#This Row],[TrackerDistance]]/(daily_activity[[#This Row],[Total Mintues]]*daily_activity[[#This Row],[Step Length]]),0)</f>
        <v>16.602161100196465</v>
      </c>
      <c r="W156" s="13">
        <v>16901</v>
      </c>
      <c r="X156" s="13">
        <v>2629</v>
      </c>
      <c r="AD156" s="18" t="s">
        <v>59</v>
      </c>
      <c r="AE156" s="18">
        <v>16.966666666666665</v>
      </c>
      <c r="AF156" s="16">
        <v>16901</v>
      </c>
      <c r="AG156" s="16">
        <v>2629</v>
      </c>
    </row>
    <row r="157" spans="1:33" x14ac:dyDescent="0.3">
      <c r="A157">
        <v>2347167796</v>
      </c>
      <c r="B157" s="1">
        <v>42484</v>
      </c>
      <c r="C157" t="str">
        <f t="shared" si="2"/>
        <v>Sunday</v>
      </c>
      <c r="D157">
        <v>9471</v>
      </c>
      <c r="E157">
        <v>6.2600002290000001</v>
      </c>
      <c r="F157">
        <v>6.2600002290000001</v>
      </c>
      <c r="G157">
        <v>0</v>
      </c>
      <c r="H157">
        <v>0</v>
      </c>
      <c r="I157">
        <v>0</v>
      </c>
      <c r="J157">
        <v>6.2600002290000001</v>
      </c>
      <c r="K157">
        <v>0</v>
      </c>
      <c r="L157">
        <v>0</v>
      </c>
      <c r="M157">
        <v>0</v>
      </c>
      <c r="N157">
        <v>360</v>
      </c>
      <c r="O157">
        <v>584</v>
      </c>
      <c r="P157">
        <v>2187</v>
      </c>
      <c r="Q157">
        <f>SUM(daily_activity[[#This Row],[VeryActiveMinutes]:[SedentaryMinutes]])</f>
        <v>944</v>
      </c>
      <c r="R157">
        <f>daily_activity[[#This Row],[Total Mintues]]/60</f>
        <v>15.733333333333333</v>
      </c>
      <c r="S157">
        <f>IFERROR(daily_activity[[#This Row],[TotalDistance]]/daily_activity[[#This Row],[TotalSteps]],0)</f>
        <v>6.6096507538802656E-4</v>
      </c>
      <c r="T157">
        <f>IFERROR(daily_activity[[#This Row],[TrackerDistance]]/(daily_activity[[#This Row],[Total Mintues]]*daily_activity[[#This Row],[Step Length]]),0)</f>
        <v>10.03283898305085</v>
      </c>
      <c r="W157" s="13">
        <v>9471</v>
      </c>
      <c r="X157" s="13">
        <v>2187</v>
      </c>
      <c r="AD157" s="19" t="s">
        <v>16</v>
      </c>
      <c r="AE157" s="19">
        <v>15.733333333333333</v>
      </c>
      <c r="AF157" s="17">
        <v>9471</v>
      </c>
      <c r="AG157" s="17">
        <v>2187</v>
      </c>
    </row>
    <row r="158" spans="1:33" x14ac:dyDescent="0.3">
      <c r="A158">
        <v>2347167796</v>
      </c>
      <c r="B158" s="1">
        <v>42485</v>
      </c>
      <c r="C158" t="str">
        <f t="shared" si="2"/>
        <v>Monday</v>
      </c>
      <c r="D158">
        <v>9482</v>
      </c>
      <c r="E158">
        <v>6.3800001139999996</v>
      </c>
      <c r="F158">
        <v>6.3800001139999996</v>
      </c>
      <c r="G158">
        <v>0</v>
      </c>
      <c r="H158">
        <v>1.269999981</v>
      </c>
      <c r="I158">
        <v>0.519999981</v>
      </c>
      <c r="J158">
        <v>4.5999999049999998</v>
      </c>
      <c r="K158">
        <v>0</v>
      </c>
      <c r="L158">
        <v>15</v>
      </c>
      <c r="M158">
        <v>11</v>
      </c>
      <c r="N158">
        <v>277</v>
      </c>
      <c r="O158">
        <v>653</v>
      </c>
      <c r="P158">
        <v>2095</v>
      </c>
      <c r="Q158">
        <f>SUM(daily_activity[[#This Row],[VeryActiveMinutes]:[SedentaryMinutes]])</f>
        <v>956</v>
      </c>
      <c r="R158">
        <f>daily_activity[[#This Row],[Total Mintues]]/60</f>
        <v>15.933333333333334</v>
      </c>
      <c r="S158">
        <f>IFERROR(daily_activity[[#This Row],[TotalDistance]]/daily_activity[[#This Row],[TotalSteps]],0)</f>
        <v>6.7285384032904447E-4</v>
      </c>
      <c r="T158">
        <f>IFERROR(daily_activity[[#This Row],[TrackerDistance]]/(daily_activity[[#This Row],[Total Mintues]]*daily_activity[[#This Row],[Step Length]]),0)</f>
        <v>9.9184100418410033</v>
      </c>
      <c r="W158" s="13">
        <v>9482</v>
      </c>
      <c r="X158" s="13">
        <v>2095</v>
      </c>
      <c r="AD158" s="18" t="s">
        <v>61</v>
      </c>
      <c r="AE158" s="18">
        <v>15.933333333333334</v>
      </c>
      <c r="AF158" s="16">
        <v>9482</v>
      </c>
      <c r="AG158" s="16">
        <v>2095</v>
      </c>
    </row>
    <row r="159" spans="1:33" x14ac:dyDescent="0.3">
      <c r="A159">
        <v>2347167796</v>
      </c>
      <c r="B159" s="1">
        <v>42486</v>
      </c>
      <c r="C159" t="str">
        <f t="shared" si="2"/>
        <v>Tuesday</v>
      </c>
      <c r="D159">
        <v>5980</v>
      </c>
      <c r="E159">
        <v>3.9500000480000002</v>
      </c>
      <c r="F159">
        <v>3.9500000480000002</v>
      </c>
      <c r="G159">
        <v>0</v>
      </c>
      <c r="H159">
        <v>0</v>
      </c>
      <c r="I159">
        <v>0</v>
      </c>
      <c r="J159">
        <v>3.9500000480000002</v>
      </c>
      <c r="K159">
        <v>0</v>
      </c>
      <c r="L159">
        <v>0</v>
      </c>
      <c r="M159">
        <v>0</v>
      </c>
      <c r="N159">
        <v>227</v>
      </c>
      <c r="O159">
        <v>732</v>
      </c>
      <c r="P159">
        <v>1861</v>
      </c>
      <c r="Q159">
        <f>SUM(daily_activity[[#This Row],[VeryActiveMinutes]:[SedentaryMinutes]])</f>
        <v>959</v>
      </c>
      <c r="R159">
        <f>daily_activity[[#This Row],[Total Mintues]]/60</f>
        <v>15.983333333333333</v>
      </c>
      <c r="S159">
        <f>IFERROR(daily_activity[[#This Row],[TotalDistance]]/daily_activity[[#This Row],[TotalSteps]],0)</f>
        <v>6.6053512508361205E-4</v>
      </c>
      <c r="T159">
        <f>IFERROR(daily_activity[[#This Row],[TrackerDistance]]/(daily_activity[[#This Row],[Total Mintues]]*daily_activity[[#This Row],[Step Length]]),0)</f>
        <v>6.2356621480709071</v>
      </c>
      <c r="W159" s="13">
        <v>5980</v>
      </c>
      <c r="X159" s="13">
        <v>1861</v>
      </c>
      <c r="AD159" s="19" t="s">
        <v>57</v>
      </c>
      <c r="AE159" s="19">
        <v>15.983333333333333</v>
      </c>
      <c r="AF159" s="17">
        <v>5980</v>
      </c>
      <c r="AG159" s="17">
        <v>1861</v>
      </c>
    </row>
    <row r="160" spans="1:33" x14ac:dyDescent="0.3">
      <c r="A160">
        <v>2347167796</v>
      </c>
      <c r="B160" s="1">
        <v>42487</v>
      </c>
      <c r="C160" t="str">
        <f t="shared" si="2"/>
        <v>Wednesday</v>
      </c>
      <c r="D160">
        <v>11423</v>
      </c>
      <c r="E160">
        <v>7.579999924</v>
      </c>
      <c r="F160">
        <v>7.579999924</v>
      </c>
      <c r="G160">
        <v>0</v>
      </c>
      <c r="H160">
        <v>1.8600000139999999</v>
      </c>
      <c r="I160">
        <v>0.40000000600000002</v>
      </c>
      <c r="J160">
        <v>5.3200001720000003</v>
      </c>
      <c r="K160">
        <v>0</v>
      </c>
      <c r="L160">
        <v>26</v>
      </c>
      <c r="M160">
        <v>9</v>
      </c>
      <c r="N160">
        <v>295</v>
      </c>
      <c r="O160">
        <v>623</v>
      </c>
      <c r="P160">
        <v>2194</v>
      </c>
      <c r="Q160">
        <f>SUM(daily_activity[[#This Row],[VeryActiveMinutes]:[SedentaryMinutes]])</f>
        <v>953</v>
      </c>
      <c r="R160">
        <f>daily_activity[[#This Row],[Total Mintues]]/60</f>
        <v>15.883333333333333</v>
      </c>
      <c r="S160">
        <f>IFERROR(daily_activity[[#This Row],[TotalDistance]]/daily_activity[[#This Row],[TotalSteps]],0)</f>
        <v>6.6357348542414422E-4</v>
      </c>
      <c r="T160">
        <f>IFERROR(daily_activity[[#This Row],[TrackerDistance]]/(daily_activity[[#This Row],[Total Mintues]]*daily_activity[[#This Row],[Step Length]]),0)</f>
        <v>11.986358866736623</v>
      </c>
      <c r="W160" s="13">
        <v>11423</v>
      </c>
      <c r="X160" s="13">
        <v>2194</v>
      </c>
      <c r="AD160" s="18" t="s">
        <v>62</v>
      </c>
      <c r="AE160" s="18">
        <v>15.883333333333333</v>
      </c>
      <c r="AF160" s="16">
        <v>11423</v>
      </c>
      <c r="AG160" s="16">
        <v>2194</v>
      </c>
    </row>
    <row r="161" spans="1:33" x14ac:dyDescent="0.3">
      <c r="A161">
        <v>2347167796</v>
      </c>
      <c r="B161" s="1">
        <v>42488</v>
      </c>
      <c r="C161" t="str">
        <f t="shared" si="2"/>
        <v>Thursday</v>
      </c>
      <c r="D161">
        <v>5439</v>
      </c>
      <c r="E161">
        <v>3.5999999049999998</v>
      </c>
      <c r="F161">
        <v>3.5999999049999998</v>
      </c>
      <c r="G161">
        <v>0</v>
      </c>
      <c r="H161">
        <v>0</v>
      </c>
      <c r="I161">
        <v>0</v>
      </c>
      <c r="J161">
        <v>3.5999999049999998</v>
      </c>
      <c r="K161">
        <v>0</v>
      </c>
      <c r="L161">
        <v>0</v>
      </c>
      <c r="M161">
        <v>0</v>
      </c>
      <c r="N161">
        <v>229</v>
      </c>
      <c r="O161">
        <v>764</v>
      </c>
      <c r="P161">
        <v>1854</v>
      </c>
      <c r="Q161">
        <f>SUM(daily_activity[[#This Row],[VeryActiveMinutes]:[SedentaryMinutes]])</f>
        <v>993</v>
      </c>
      <c r="R161">
        <f>daily_activity[[#This Row],[Total Mintues]]/60</f>
        <v>16.55</v>
      </c>
      <c r="S161">
        <f>IFERROR(daily_activity[[#This Row],[TotalDistance]]/daily_activity[[#This Row],[TotalSteps]],0)</f>
        <v>6.6188635870564438E-4</v>
      </c>
      <c r="T161">
        <f>IFERROR(daily_activity[[#This Row],[TrackerDistance]]/(daily_activity[[#This Row],[Total Mintues]]*daily_activity[[#This Row],[Step Length]]),0)</f>
        <v>5.4773413897280969</v>
      </c>
      <c r="W161" s="13">
        <v>5439</v>
      </c>
      <c r="X161" s="13">
        <v>1854</v>
      </c>
      <c r="AD161" s="19" t="s">
        <v>60</v>
      </c>
      <c r="AE161" s="19">
        <v>16.55</v>
      </c>
      <c r="AF161" s="17">
        <v>5439</v>
      </c>
      <c r="AG161" s="17">
        <v>1854</v>
      </c>
    </row>
    <row r="162" spans="1:33" x14ac:dyDescent="0.3">
      <c r="A162">
        <v>2347167796</v>
      </c>
      <c r="B162" s="1">
        <v>42489</v>
      </c>
      <c r="C162" t="str">
        <f t="shared" si="2"/>
        <v>Friday</v>
      </c>
      <c r="D162">
        <v>42</v>
      </c>
      <c r="E162">
        <v>2.9999998999999999E-2</v>
      </c>
      <c r="F162">
        <v>2.9999998999999999E-2</v>
      </c>
      <c r="G162">
        <v>0</v>
      </c>
      <c r="H162">
        <v>0</v>
      </c>
      <c r="I162">
        <v>0</v>
      </c>
      <c r="J162">
        <v>2.9999998999999999E-2</v>
      </c>
      <c r="K162">
        <v>0</v>
      </c>
      <c r="L162">
        <v>0</v>
      </c>
      <c r="M162">
        <v>0</v>
      </c>
      <c r="N162">
        <v>4</v>
      </c>
      <c r="O162">
        <v>2</v>
      </c>
      <c r="P162">
        <v>403</v>
      </c>
      <c r="Q162">
        <f>SUM(daily_activity[[#This Row],[VeryActiveMinutes]:[SedentaryMinutes]])</f>
        <v>6</v>
      </c>
      <c r="R162">
        <f>daily_activity[[#This Row],[Total Mintues]]/60</f>
        <v>0.1</v>
      </c>
      <c r="S162">
        <f>IFERROR(daily_activity[[#This Row],[TotalDistance]]/daily_activity[[#This Row],[TotalSteps]],0)</f>
        <v>7.1428569047619049E-4</v>
      </c>
      <c r="T162">
        <f>IFERROR(daily_activity[[#This Row],[TrackerDistance]]/(daily_activity[[#This Row],[Total Mintues]]*daily_activity[[#This Row],[Step Length]]),0)</f>
        <v>6.9999999999999991</v>
      </c>
      <c r="W162" s="13">
        <v>42</v>
      </c>
      <c r="X162" s="13">
        <v>403</v>
      </c>
      <c r="AD162" s="20" t="s">
        <v>58</v>
      </c>
      <c r="AE162" s="20">
        <v>0.1</v>
      </c>
      <c r="AF162" s="16">
        <v>42</v>
      </c>
      <c r="AG162" s="16">
        <v>403</v>
      </c>
    </row>
    <row r="163" spans="1:33" x14ac:dyDescent="0.3">
      <c r="A163">
        <v>2873212765</v>
      </c>
      <c r="B163" s="1">
        <v>42473</v>
      </c>
      <c r="C163" t="str">
        <f t="shared" si="2"/>
        <v>Wednesday</v>
      </c>
      <c r="D163">
        <v>7618</v>
      </c>
      <c r="E163">
        <v>5.1199998860000004</v>
      </c>
      <c r="F163">
        <v>5.1199998860000004</v>
      </c>
      <c r="G163">
        <v>0</v>
      </c>
      <c r="H163">
        <v>0</v>
      </c>
      <c r="I163">
        <v>0.219999999</v>
      </c>
      <c r="J163">
        <v>4.8800001139999996</v>
      </c>
      <c r="K163">
        <v>0.02</v>
      </c>
      <c r="L163">
        <v>0</v>
      </c>
      <c r="M163">
        <v>8</v>
      </c>
      <c r="N163">
        <v>404</v>
      </c>
      <c r="O163">
        <v>1028</v>
      </c>
      <c r="P163">
        <v>2004</v>
      </c>
      <c r="Q163">
        <f>SUM(daily_activity[[#This Row],[VeryActiveMinutes]:[SedentaryMinutes]])</f>
        <v>1440</v>
      </c>
      <c r="R163">
        <f>daily_activity[[#This Row],[Total Mintues]]/60</f>
        <v>24</v>
      </c>
      <c r="S163">
        <f>IFERROR(daily_activity[[#This Row],[TotalDistance]]/daily_activity[[#This Row],[TotalSteps]],0)</f>
        <v>6.7209239774218966E-4</v>
      </c>
      <c r="T163">
        <f>IFERROR(daily_activity[[#This Row],[TrackerDistance]]/(daily_activity[[#This Row],[Total Mintues]]*daily_activity[[#This Row],[Step Length]]),0)</f>
        <v>5.2902777777777779</v>
      </c>
      <c r="W163" s="13">
        <v>7618</v>
      </c>
      <c r="X163" s="13">
        <v>2004</v>
      </c>
      <c r="AD163" s="19" t="s">
        <v>62</v>
      </c>
      <c r="AE163" s="19">
        <v>24</v>
      </c>
      <c r="AF163" s="17">
        <v>7618</v>
      </c>
      <c r="AG163" s="17">
        <v>2004</v>
      </c>
    </row>
    <row r="164" spans="1:33" x14ac:dyDescent="0.3">
      <c r="A164">
        <v>2873212765</v>
      </c>
      <c r="B164" s="1">
        <v>42474</v>
      </c>
      <c r="C164" t="str">
        <f t="shared" si="2"/>
        <v>Thursday</v>
      </c>
      <c r="D164">
        <v>7910</v>
      </c>
      <c r="E164">
        <v>5.3200001720000003</v>
      </c>
      <c r="F164">
        <v>5.3200001720000003</v>
      </c>
      <c r="G164">
        <v>0</v>
      </c>
      <c r="H164">
        <v>0</v>
      </c>
      <c r="I164">
        <v>0</v>
      </c>
      <c r="J164">
        <v>5.3200001720000003</v>
      </c>
      <c r="K164">
        <v>0</v>
      </c>
      <c r="L164">
        <v>0</v>
      </c>
      <c r="M164">
        <v>0</v>
      </c>
      <c r="N164">
        <v>331</v>
      </c>
      <c r="O164">
        <v>1109</v>
      </c>
      <c r="P164">
        <v>1893</v>
      </c>
      <c r="Q164">
        <f>SUM(daily_activity[[#This Row],[VeryActiveMinutes]:[SedentaryMinutes]])</f>
        <v>1440</v>
      </c>
      <c r="R164">
        <f>daily_activity[[#This Row],[Total Mintues]]/60</f>
        <v>24</v>
      </c>
      <c r="S164">
        <f>IFERROR(daily_activity[[#This Row],[TotalDistance]]/daily_activity[[#This Row],[TotalSteps]],0)</f>
        <v>6.7256639342604303E-4</v>
      </c>
      <c r="T164">
        <f>IFERROR(daily_activity[[#This Row],[TrackerDistance]]/(daily_activity[[#This Row],[Total Mintues]]*daily_activity[[#This Row],[Step Length]]),0)</f>
        <v>5.4930555555555554</v>
      </c>
      <c r="W164" s="13">
        <v>7910</v>
      </c>
      <c r="X164" s="13">
        <v>1893</v>
      </c>
      <c r="AD164" s="18" t="s">
        <v>60</v>
      </c>
      <c r="AE164" s="18">
        <v>24</v>
      </c>
      <c r="AF164" s="16">
        <v>7910</v>
      </c>
      <c r="AG164" s="16">
        <v>1893</v>
      </c>
    </row>
    <row r="165" spans="1:33" x14ac:dyDescent="0.3">
      <c r="A165">
        <v>2873212765</v>
      </c>
      <c r="B165" s="1">
        <v>42475</v>
      </c>
      <c r="C165" t="str">
        <f t="shared" si="2"/>
        <v>Friday</v>
      </c>
      <c r="D165">
        <v>8482</v>
      </c>
      <c r="E165">
        <v>5.6999998090000004</v>
      </c>
      <c r="F165">
        <v>5.6999998090000004</v>
      </c>
      <c r="G165">
        <v>0</v>
      </c>
      <c r="H165">
        <v>0</v>
      </c>
      <c r="I165">
        <v>0</v>
      </c>
      <c r="J165">
        <v>5.6900000569999998</v>
      </c>
      <c r="K165">
        <v>0.01</v>
      </c>
      <c r="L165">
        <v>0</v>
      </c>
      <c r="M165">
        <v>0</v>
      </c>
      <c r="N165">
        <v>448</v>
      </c>
      <c r="O165">
        <v>992</v>
      </c>
      <c r="P165">
        <v>2063</v>
      </c>
      <c r="Q165">
        <f>SUM(daily_activity[[#This Row],[VeryActiveMinutes]:[SedentaryMinutes]])</f>
        <v>1440</v>
      </c>
      <c r="R165">
        <f>daily_activity[[#This Row],[Total Mintues]]/60</f>
        <v>24</v>
      </c>
      <c r="S165">
        <f>IFERROR(daily_activity[[#This Row],[TotalDistance]]/daily_activity[[#This Row],[TotalSteps]],0)</f>
        <v>6.7201129556708331E-4</v>
      </c>
      <c r="T165">
        <f>IFERROR(daily_activity[[#This Row],[TrackerDistance]]/(daily_activity[[#This Row],[Total Mintues]]*daily_activity[[#This Row],[Step Length]]),0)</f>
        <v>5.8902777777777775</v>
      </c>
      <c r="W165" s="13">
        <v>8482</v>
      </c>
      <c r="X165" s="13">
        <v>2063</v>
      </c>
      <c r="AD165" s="19" t="s">
        <v>58</v>
      </c>
      <c r="AE165" s="19">
        <v>24</v>
      </c>
      <c r="AF165" s="17">
        <v>8482</v>
      </c>
      <c r="AG165" s="17">
        <v>2063</v>
      </c>
    </row>
    <row r="166" spans="1:33" x14ac:dyDescent="0.3">
      <c r="A166">
        <v>2873212765</v>
      </c>
      <c r="B166" s="1">
        <v>42476</v>
      </c>
      <c r="C166" t="str">
        <f t="shared" si="2"/>
        <v>Saturday</v>
      </c>
      <c r="D166">
        <v>9685</v>
      </c>
      <c r="E166">
        <v>6.6500000950000002</v>
      </c>
      <c r="F166">
        <v>6.6500000950000002</v>
      </c>
      <c r="G166">
        <v>0</v>
      </c>
      <c r="H166">
        <v>3.1099998950000001</v>
      </c>
      <c r="I166">
        <v>0.02</v>
      </c>
      <c r="J166">
        <v>3.5099999899999998</v>
      </c>
      <c r="K166">
        <v>0.01</v>
      </c>
      <c r="L166">
        <v>47</v>
      </c>
      <c r="M166">
        <v>1</v>
      </c>
      <c r="N166">
        <v>305</v>
      </c>
      <c r="O166">
        <v>1087</v>
      </c>
      <c r="P166">
        <v>2148</v>
      </c>
      <c r="Q166">
        <f>SUM(daily_activity[[#This Row],[VeryActiveMinutes]:[SedentaryMinutes]])</f>
        <v>1440</v>
      </c>
      <c r="R166">
        <f>daily_activity[[#This Row],[Total Mintues]]/60</f>
        <v>24</v>
      </c>
      <c r="S166">
        <f>IFERROR(daily_activity[[#This Row],[TotalDistance]]/daily_activity[[#This Row],[TotalSteps]],0)</f>
        <v>6.8662881724315954E-4</v>
      </c>
      <c r="T166">
        <f>IFERROR(daily_activity[[#This Row],[TrackerDistance]]/(daily_activity[[#This Row],[Total Mintues]]*daily_activity[[#This Row],[Step Length]]),0)</f>
        <v>6.7256944444444446</v>
      </c>
      <c r="W166" s="13">
        <v>9685</v>
      </c>
      <c r="X166" s="13">
        <v>2148</v>
      </c>
      <c r="AD166" s="18" t="s">
        <v>59</v>
      </c>
      <c r="AE166" s="18">
        <v>24</v>
      </c>
      <c r="AF166" s="16">
        <v>9685</v>
      </c>
      <c r="AG166" s="16">
        <v>2148</v>
      </c>
    </row>
    <row r="167" spans="1:33" x14ac:dyDescent="0.3">
      <c r="A167">
        <v>2873212765</v>
      </c>
      <c r="B167" s="1">
        <v>42477</v>
      </c>
      <c r="C167" t="str">
        <f t="shared" si="2"/>
        <v>Sunday</v>
      </c>
      <c r="D167">
        <v>2524</v>
      </c>
      <c r="E167">
        <v>1.7000000479999999</v>
      </c>
      <c r="F167">
        <v>1.7000000479999999</v>
      </c>
      <c r="G167">
        <v>0</v>
      </c>
      <c r="H167">
        <v>0</v>
      </c>
      <c r="I167">
        <v>0.34999999399999998</v>
      </c>
      <c r="J167">
        <v>1.3400000329999999</v>
      </c>
      <c r="K167">
        <v>0</v>
      </c>
      <c r="L167">
        <v>0</v>
      </c>
      <c r="M167">
        <v>8</v>
      </c>
      <c r="N167">
        <v>160</v>
      </c>
      <c r="O167">
        <v>1272</v>
      </c>
      <c r="P167">
        <v>1529</v>
      </c>
      <c r="Q167">
        <f>SUM(daily_activity[[#This Row],[VeryActiveMinutes]:[SedentaryMinutes]])</f>
        <v>1440</v>
      </c>
      <c r="R167">
        <f>daily_activity[[#This Row],[Total Mintues]]/60</f>
        <v>24</v>
      </c>
      <c r="S167">
        <f>IFERROR(daily_activity[[#This Row],[TotalDistance]]/daily_activity[[#This Row],[TotalSteps]],0)</f>
        <v>6.735340919175911E-4</v>
      </c>
      <c r="T167">
        <f>IFERROR(daily_activity[[#This Row],[TrackerDistance]]/(daily_activity[[#This Row],[Total Mintues]]*daily_activity[[#This Row],[Step Length]]),0)</f>
        <v>1.7527777777777778</v>
      </c>
      <c r="W167" s="13">
        <v>2524</v>
      </c>
      <c r="X167" s="13">
        <v>1529</v>
      </c>
      <c r="AD167" s="19" t="s">
        <v>16</v>
      </c>
      <c r="AE167" s="19">
        <v>24</v>
      </c>
      <c r="AF167" s="17">
        <v>2524</v>
      </c>
      <c r="AG167" s="17">
        <v>1529</v>
      </c>
    </row>
    <row r="168" spans="1:33" x14ac:dyDescent="0.3">
      <c r="A168">
        <v>2873212765</v>
      </c>
      <c r="B168" s="1">
        <v>42478</v>
      </c>
      <c r="C168" t="str">
        <f t="shared" si="2"/>
        <v>Monday</v>
      </c>
      <c r="D168">
        <v>7762</v>
      </c>
      <c r="E168">
        <v>5.2399997709999999</v>
      </c>
      <c r="F168">
        <v>5.2399997709999999</v>
      </c>
      <c r="G168">
        <v>0</v>
      </c>
      <c r="H168">
        <v>7.0000000000000007E-2</v>
      </c>
      <c r="I168">
        <v>0.280000001</v>
      </c>
      <c r="J168">
        <v>4.8899998660000001</v>
      </c>
      <c r="K168">
        <v>0</v>
      </c>
      <c r="L168">
        <v>1</v>
      </c>
      <c r="M168">
        <v>6</v>
      </c>
      <c r="N168">
        <v>311</v>
      </c>
      <c r="O168">
        <v>1122</v>
      </c>
      <c r="P168">
        <v>1890</v>
      </c>
      <c r="Q168">
        <f>SUM(daily_activity[[#This Row],[VeryActiveMinutes]:[SedentaryMinutes]])</f>
        <v>1440</v>
      </c>
      <c r="R168">
        <f>daily_activity[[#This Row],[Total Mintues]]/60</f>
        <v>24</v>
      </c>
      <c r="S168">
        <f>IFERROR(daily_activity[[#This Row],[TotalDistance]]/daily_activity[[#This Row],[TotalSteps]],0)</f>
        <v>6.750837118010822E-4</v>
      </c>
      <c r="T168">
        <f>IFERROR(daily_activity[[#This Row],[TrackerDistance]]/(daily_activity[[#This Row],[Total Mintues]]*daily_activity[[#This Row],[Step Length]]),0)</f>
        <v>5.3902777777777775</v>
      </c>
      <c r="W168" s="13">
        <v>7762</v>
      </c>
      <c r="X168" s="13">
        <v>1890</v>
      </c>
      <c r="AD168" s="18" t="s">
        <v>61</v>
      </c>
      <c r="AE168" s="18">
        <v>24</v>
      </c>
      <c r="AF168" s="16">
        <v>7762</v>
      </c>
      <c r="AG168" s="16">
        <v>1890</v>
      </c>
    </row>
    <row r="169" spans="1:33" x14ac:dyDescent="0.3">
      <c r="A169">
        <v>2873212765</v>
      </c>
      <c r="B169" s="1">
        <v>42479</v>
      </c>
      <c r="C169" t="str">
        <f t="shared" si="2"/>
        <v>Tuesday</v>
      </c>
      <c r="D169">
        <v>7948</v>
      </c>
      <c r="E169">
        <v>5.3699998860000004</v>
      </c>
      <c r="F169">
        <v>5.3699998860000004</v>
      </c>
      <c r="G169">
        <v>0</v>
      </c>
      <c r="H169">
        <v>0</v>
      </c>
      <c r="I169">
        <v>0</v>
      </c>
      <c r="J169">
        <v>5.3600001339999999</v>
      </c>
      <c r="K169">
        <v>0</v>
      </c>
      <c r="L169">
        <v>0</v>
      </c>
      <c r="M169">
        <v>0</v>
      </c>
      <c r="N169">
        <v>389</v>
      </c>
      <c r="O169">
        <v>1051</v>
      </c>
      <c r="P169">
        <v>1956</v>
      </c>
      <c r="Q169">
        <f>SUM(daily_activity[[#This Row],[VeryActiveMinutes]:[SedentaryMinutes]])</f>
        <v>1440</v>
      </c>
      <c r="R169">
        <f>daily_activity[[#This Row],[Total Mintues]]/60</f>
        <v>24</v>
      </c>
      <c r="S169">
        <f>IFERROR(daily_activity[[#This Row],[TotalDistance]]/daily_activity[[#This Row],[TotalSteps]],0)</f>
        <v>6.7564165651736287E-4</v>
      </c>
      <c r="T169">
        <f>IFERROR(daily_activity[[#This Row],[TrackerDistance]]/(daily_activity[[#This Row],[Total Mintues]]*daily_activity[[#This Row],[Step Length]]),0)</f>
        <v>5.5194444444444448</v>
      </c>
      <c r="W169" s="13">
        <v>7948</v>
      </c>
      <c r="X169" s="13">
        <v>1956</v>
      </c>
      <c r="AD169" s="19" t="s">
        <v>57</v>
      </c>
      <c r="AE169" s="19">
        <v>24</v>
      </c>
      <c r="AF169" s="17">
        <v>7948</v>
      </c>
      <c r="AG169" s="17">
        <v>1956</v>
      </c>
    </row>
    <row r="170" spans="1:33" x14ac:dyDescent="0.3">
      <c r="A170">
        <v>2873212765</v>
      </c>
      <c r="B170" s="1">
        <v>42480</v>
      </c>
      <c r="C170" t="str">
        <f t="shared" si="2"/>
        <v>Wednesday</v>
      </c>
      <c r="D170">
        <v>9202</v>
      </c>
      <c r="E170">
        <v>6.3000001909999996</v>
      </c>
      <c r="F170">
        <v>6.3000001909999996</v>
      </c>
      <c r="G170">
        <v>0</v>
      </c>
      <c r="H170">
        <v>1.5099999900000001</v>
      </c>
      <c r="I170">
        <v>0.119999997</v>
      </c>
      <c r="J170">
        <v>4.6599998469999999</v>
      </c>
      <c r="K170">
        <v>0.01</v>
      </c>
      <c r="L170">
        <v>22</v>
      </c>
      <c r="M170">
        <v>5</v>
      </c>
      <c r="N170">
        <v>378</v>
      </c>
      <c r="O170">
        <v>1035</v>
      </c>
      <c r="P170">
        <v>2094</v>
      </c>
      <c r="Q170">
        <f>SUM(daily_activity[[#This Row],[VeryActiveMinutes]:[SedentaryMinutes]])</f>
        <v>1440</v>
      </c>
      <c r="R170">
        <f>daily_activity[[#This Row],[Total Mintues]]/60</f>
        <v>24</v>
      </c>
      <c r="S170">
        <f>IFERROR(daily_activity[[#This Row],[TotalDistance]]/daily_activity[[#This Row],[TotalSteps]],0)</f>
        <v>6.8463379602260377E-4</v>
      </c>
      <c r="T170">
        <f>IFERROR(daily_activity[[#This Row],[TrackerDistance]]/(daily_activity[[#This Row],[Total Mintues]]*daily_activity[[#This Row],[Step Length]]),0)</f>
        <v>6.3902777777777775</v>
      </c>
      <c r="W170" s="13">
        <v>9202</v>
      </c>
      <c r="X170" s="13">
        <v>2094</v>
      </c>
      <c r="AD170" s="18" t="s">
        <v>62</v>
      </c>
      <c r="AE170" s="18">
        <v>24</v>
      </c>
      <c r="AF170" s="16">
        <v>9202</v>
      </c>
      <c r="AG170" s="16">
        <v>2094</v>
      </c>
    </row>
    <row r="171" spans="1:33" x14ac:dyDescent="0.3">
      <c r="A171">
        <v>2873212765</v>
      </c>
      <c r="B171" s="1">
        <v>42481</v>
      </c>
      <c r="C171" t="str">
        <f t="shared" si="2"/>
        <v>Thursday</v>
      </c>
      <c r="D171">
        <v>8859</v>
      </c>
      <c r="E171">
        <v>5.9800000190000002</v>
      </c>
      <c r="F171">
        <v>5.9800000190000002</v>
      </c>
      <c r="G171">
        <v>0</v>
      </c>
      <c r="H171">
        <v>0.12999999500000001</v>
      </c>
      <c r="I171">
        <v>0.37000000500000002</v>
      </c>
      <c r="J171">
        <v>5.4699997900000001</v>
      </c>
      <c r="K171">
        <v>0.01</v>
      </c>
      <c r="L171">
        <v>2</v>
      </c>
      <c r="M171">
        <v>10</v>
      </c>
      <c r="N171">
        <v>371</v>
      </c>
      <c r="O171">
        <v>1057</v>
      </c>
      <c r="P171">
        <v>1970</v>
      </c>
      <c r="Q171">
        <f>SUM(daily_activity[[#This Row],[VeryActiveMinutes]:[SedentaryMinutes]])</f>
        <v>1440</v>
      </c>
      <c r="R171">
        <f>daily_activity[[#This Row],[Total Mintues]]/60</f>
        <v>24</v>
      </c>
      <c r="S171">
        <f>IFERROR(daily_activity[[#This Row],[TotalDistance]]/daily_activity[[#This Row],[TotalSteps]],0)</f>
        <v>6.7501975606727629E-4</v>
      </c>
      <c r="T171">
        <f>IFERROR(daily_activity[[#This Row],[TrackerDistance]]/(daily_activity[[#This Row],[Total Mintues]]*daily_activity[[#This Row],[Step Length]]),0)</f>
        <v>6.1520833333333327</v>
      </c>
      <c r="W171" s="13">
        <v>8859</v>
      </c>
      <c r="X171" s="13">
        <v>1970</v>
      </c>
      <c r="AD171" s="19" t="s">
        <v>60</v>
      </c>
      <c r="AE171" s="19">
        <v>24</v>
      </c>
      <c r="AF171" s="17">
        <v>8859</v>
      </c>
      <c r="AG171" s="17">
        <v>1970</v>
      </c>
    </row>
    <row r="172" spans="1:33" x14ac:dyDescent="0.3">
      <c r="A172">
        <v>2873212765</v>
      </c>
      <c r="B172" s="1">
        <v>42482</v>
      </c>
      <c r="C172" t="str">
        <f t="shared" si="2"/>
        <v>Friday</v>
      </c>
      <c r="D172">
        <v>7286</v>
      </c>
      <c r="E172">
        <v>4.9000000950000002</v>
      </c>
      <c r="F172">
        <v>4.9000000950000002</v>
      </c>
      <c r="G172">
        <v>0</v>
      </c>
      <c r="H172">
        <v>0.46000000800000002</v>
      </c>
      <c r="I172">
        <v>0</v>
      </c>
      <c r="J172">
        <v>4.420000076</v>
      </c>
      <c r="K172">
        <v>0.02</v>
      </c>
      <c r="L172">
        <v>46</v>
      </c>
      <c r="M172">
        <v>0</v>
      </c>
      <c r="N172">
        <v>366</v>
      </c>
      <c r="O172">
        <v>1028</v>
      </c>
      <c r="P172">
        <v>2241</v>
      </c>
      <c r="Q172">
        <f>SUM(daily_activity[[#This Row],[VeryActiveMinutes]:[SedentaryMinutes]])</f>
        <v>1440</v>
      </c>
      <c r="R172">
        <f>daily_activity[[#This Row],[Total Mintues]]/60</f>
        <v>24</v>
      </c>
      <c r="S172">
        <f>IFERROR(daily_activity[[#This Row],[TotalDistance]]/daily_activity[[#This Row],[TotalSteps]],0)</f>
        <v>6.7252265920944283E-4</v>
      </c>
      <c r="T172">
        <f>IFERROR(daily_activity[[#This Row],[TrackerDistance]]/(daily_activity[[#This Row],[Total Mintues]]*daily_activity[[#This Row],[Step Length]]),0)</f>
        <v>5.0597222222222218</v>
      </c>
      <c r="W172" s="13">
        <v>7286</v>
      </c>
      <c r="X172" s="13">
        <v>2241</v>
      </c>
      <c r="AD172" s="18" t="s">
        <v>58</v>
      </c>
      <c r="AE172" s="18">
        <v>24</v>
      </c>
      <c r="AF172" s="16">
        <v>7286</v>
      </c>
      <c r="AG172" s="16">
        <v>2241</v>
      </c>
    </row>
    <row r="173" spans="1:33" x14ac:dyDescent="0.3">
      <c r="A173">
        <v>2873212765</v>
      </c>
      <c r="B173" s="1">
        <v>42483</v>
      </c>
      <c r="C173" t="str">
        <f t="shared" si="2"/>
        <v>Saturday</v>
      </c>
      <c r="D173">
        <v>9317</v>
      </c>
      <c r="E173">
        <v>6.3499999049999998</v>
      </c>
      <c r="F173">
        <v>6.3499999049999998</v>
      </c>
      <c r="G173">
        <v>0</v>
      </c>
      <c r="H173">
        <v>2.0899999139999998</v>
      </c>
      <c r="I173">
        <v>0.23000000400000001</v>
      </c>
      <c r="J173">
        <v>4.0199999809999998</v>
      </c>
      <c r="K173">
        <v>0.01</v>
      </c>
      <c r="L173">
        <v>28</v>
      </c>
      <c r="M173">
        <v>5</v>
      </c>
      <c r="N173">
        <v>330</v>
      </c>
      <c r="O173">
        <v>1077</v>
      </c>
      <c r="P173">
        <v>2021</v>
      </c>
      <c r="Q173">
        <f>SUM(daily_activity[[#This Row],[VeryActiveMinutes]:[SedentaryMinutes]])</f>
        <v>1440</v>
      </c>
      <c r="R173">
        <f>daily_activity[[#This Row],[Total Mintues]]/60</f>
        <v>24</v>
      </c>
      <c r="S173">
        <f>IFERROR(daily_activity[[#This Row],[TotalDistance]]/daily_activity[[#This Row],[TotalSteps]],0)</f>
        <v>6.8154984490715893E-4</v>
      </c>
      <c r="T173">
        <f>IFERROR(daily_activity[[#This Row],[TrackerDistance]]/(daily_activity[[#This Row],[Total Mintues]]*daily_activity[[#This Row],[Step Length]]),0)</f>
        <v>6.4701388888888891</v>
      </c>
      <c r="W173" s="13">
        <v>9317</v>
      </c>
      <c r="X173" s="13">
        <v>2021</v>
      </c>
      <c r="AD173" s="19" t="s">
        <v>59</v>
      </c>
      <c r="AE173" s="19">
        <v>24</v>
      </c>
      <c r="AF173" s="17">
        <v>9317</v>
      </c>
      <c r="AG173" s="17">
        <v>2021</v>
      </c>
    </row>
    <row r="174" spans="1:33" x14ac:dyDescent="0.3">
      <c r="A174">
        <v>2873212765</v>
      </c>
      <c r="B174" s="1">
        <v>42484</v>
      </c>
      <c r="C174" t="str">
        <f t="shared" si="2"/>
        <v>Sunday</v>
      </c>
      <c r="D174">
        <v>6873</v>
      </c>
      <c r="E174">
        <v>4.6799998279999997</v>
      </c>
      <c r="F174">
        <v>4.6799998279999997</v>
      </c>
      <c r="G174">
        <v>0</v>
      </c>
      <c r="H174">
        <v>3</v>
      </c>
      <c r="I174">
        <v>5.9999998999999998E-2</v>
      </c>
      <c r="J174">
        <v>1.6200000050000001</v>
      </c>
      <c r="K174">
        <v>0</v>
      </c>
      <c r="L174">
        <v>46</v>
      </c>
      <c r="M174">
        <v>1</v>
      </c>
      <c r="N174">
        <v>190</v>
      </c>
      <c r="O174">
        <v>1203</v>
      </c>
      <c r="P174">
        <v>1898</v>
      </c>
      <c r="Q174">
        <f>SUM(daily_activity[[#This Row],[VeryActiveMinutes]:[SedentaryMinutes]])</f>
        <v>1440</v>
      </c>
      <c r="R174">
        <f>daily_activity[[#This Row],[Total Mintues]]/60</f>
        <v>24</v>
      </c>
      <c r="S174">
        <f>IFERROR(daily_activity[[#This Row],[TotalDistance]]/daily_activity[[#This Row],[TotalSteps]],0)</f>
        <v>6.8092533507929578E-4</v>
      </c>
      <c r="T174">
        <f>IFERROR(daily_activity[[#This Row],[TrackerDistance]]/(daily_activity[[#This Row],[Total Mintues]]*daily_activity[[#This Row],[Step Length]]),0)</f>
        <v>4.7729166666666663</v>
      </c>
      <c r="W174" s="13">
        <v>6873</v>
      </c>
      <c r="X174" s="13">
        <v>1898</v>
      </c>
      <c r="AD174" s="18" t="s">
        <v>16</v>
      </c>
      <c r="AE174" s="18">
        <v>24</v>
      </c>
      <c r="AF174" s="16">
        <v>6873</v>
      </c>
      <c r="AG174" s="16">
        <v>1898</v>
      </c>
    </row>
    <row r="175" spans="1:33" x14ac:dyDescent="0.3">
      <c r="A175">
        <v>2873212765</v>
      </c>
      <c r="B175" s="1">
        <v>42485</v>
      </c>
      <c r="C175" t="str">
        <f t="shared" si="2"/>
        <v>Monday</v>
      </c>
      <c r="D175">
        <v>7373</v>
      </c>
      <c r="E175">
        <v>4.9499998090000004</v>
      </c>
      <c r="F175">
        <v>4.9499998090000004</v>
      </c>
      <c r="G175">
        <v>0</v>
      </c>
      <c r="H175">
        <v>0</v>
      </c>
      <c r="I175">
        <v>0</v>
      </c>
      <c r="J175">
        <v>4.9499998090000004</v>
      </c>
      <c r="K175">
        <v>0</v>
      </c>
      <c r="L175">
        <v>0</v>
      </c>
      <c r="M175">
        <v>0</v>
      </c>
      <c r="N175">
        <v>359</v>
      </c>
      <c r="O175">
        <v>1081</v>
      </c>
      <c r="P175">
        <v>1907</v>
      </c>
      <c r="Q175">
        <f>SUM(daily_activity[[#This Row],[VeryActiveMinutes]:[SedentaryMinutes]])</f>
        <v>1440</v>
      </c>
      <c r="R175">
        <f>daily_activity[[#This Row],[Total Mintues]]/60</f>
        <v>24</v>
      </c>
      <c r="S175">
        <f>IFERROR(daily_activity[[#This Row],[TotalDistance]]/daily_activity[[#This Row],[TotalSteps]],0)</f>
        <v>6.7136848080835481E-4</v>
      </c>
      <c r="T175">
        <f>IFERROR(daily_activity[[#This Row],[TrackerDistance]]/(daily_activity[[#This Row],[Total Mintues]]*daily_activity[[#This Row],[Step Length]]),0)</f>
        <v>5.1201388888888895</v>
      </c>
      <c r="W175" s="13">
        <v>7373</v>
      </c>
      <c r="X175" s="13">
        <v>1907</v>
      </c>
      <c r="AD175" s="19" t="s">
        <v>61</v>
      </c>
      <c r="AE175" s="19">
        <v>24</v>
      </c>
      <c r="AF175" s="17">
        <v>7373</v>
      </c>
      <c r="AG175" s="17">
        <v>1907</v>
      </c>
    </row>
    <row r="176" spans="1:33" x14ac:dyDescent="0.3">
      <c r="A176">
        <v>2873212765</v>
      </c>
      <c r="B176" s="1">
        <v>42486</v>
      </c>
      <c r="C176" t="str">
        <f t="shared" si="2"/>
        <v>Tuesday</v>
      </c>
      <c r="D176">
        <v>8242</v>
      </c>
      <c r="E176">
        <v>5.5399999619999996</v>
      </c>
      <c r="F176">
        <v>5.5399999619999996</v>
      </c>
      <c r="G176">
        <v>0</v>
      </c>
      <c r="H176">
        <v>0.119999997</v>
      </c>
      <c r="I176">
        <v>0.18000000699999999</v>
      </c>
      <c r="J176">
        <v>5.2399997709999999</v>
      </c>
      <c r="K176">
        <v>0</v>
      </c>
      <c r="L176">
        <v>2</v>
      </c>
      <c r="M176">
        <v>5</v>
      </c>
      <c r="N176">
        <v>309</v>
      </c>
      <c r="O176">
        <v>1124</v>
      </c>
      <c r="P176">
        <v>1882</v>
      </c>
      <c r="Q176">
        <f>SUM(daily_activity[[#This Row],[VeryActiveMinutes]:[SedentaryMinutes]])</f>
        <v>1440</v>
      </c>
      <c r="R176">
        <f>daily_activity[[#This Row],[Total Mintues]]/60</f>
        <v>24</v>
      </c>
      <c r="S176">
        <f>IFERROR(daily_activity[[#This Row],[TotalDistance]]/daily_activity[[#This Row],[TotalSteps]],0)</f>
        <v>6.7216694515894197E-4</v>
      </c>
      <c r="T176">
        <f>IFERROR(daily_activity[[#This Row],[TrackerDistance]]/(daily_activity[[#This Row],[Total Mintues]]*daily_activity[[#This Row],[Step Length]]),0)</f>
        <v>5.7236111111111105</v>
      </c>
      <c r="W176" s="13">
        <v>8242</v>
      </c>
      <c r="X176" s="13">
        <v>1882</v>
      </c>
      <c r="AD176" s="18" t="s">
        <v>57</v>
      </c>
      <c r="AE176" s="18">
        <v>24</v>
      </c>
      <c r="AF176" s="16">
        <v>8242</v>
      </c>
      <c r="AG176" s="16">
        <v>1882</v>
      </c>
    </row>
    <row r="177" spans="1:33" x14ac:dyDescent="0.3">
      <c r="A177">
        <v>2873212765</v>
      </c>
      <c r="B177" s="1">
        <v>42487</v>
      </c>
      <c r="C177" t="str">
        <f t="shared" si="2"/>
        <v>Wednesday</v>
      </c>
      <c r="D177">
        <v>3516</v>
      </c>
      <c r="E177">
        <v>2.3599998950000001</v>
      </c>
      <c r="F177">
        <v>2.3599998950000001</v>
      </c>
      <c r="G177">
        <v>0</v>
      </c>
      <c r="H177">
        <v>0</v>
      </c>
      <c r="I177">
        <v>0</v>
      </c>
      <c r="J177">
        <v>2.3599998950000001</v>
      </c>
      <c r="K177">
        <v>0</v>
      </c>
      <c r="L177">
        <v>46</v>
      </c>
      <c r="M177">
        <v>0</v>
      </c>
      <c r="N177">
        <v>197</v>
      </c>
      <c r="O177">
        <v>1197</v>
      </c>
      <c r="P177">
        <v>1966</v>
      </c>
      <c r="Q177">
        <f>SUM(daily_activity[[#This Row],[VeryActiveMinutes]:[SedentaryMinutes]])</f>
        <v>1440</v>
      </c>
      <c r="R177">
        <f>daily_activity[[#This Row],[Total Mintues]]/60</f>
        <v>24</v>
      </c>
      <c r="S177">
        <f>IFERROR(daily_activity[[#This Row],[TotalDistance]]/daily_activity[[#This Row],[TotalSteps]],0)</f>
        <v>6.7121726251422075E-4</v>
      </c>
      <c r="T177">
        <f>IFERROR(daily_activity[[#This Row],[TrackerDistance]]/(daily_activity[[#This Row],[Total Mintues]]*daily_activity[[#This Row],[Step Length]]),0)</f>
        <v>2.4416666666666664</v>
      </c>
      <c r="W177" s="13">
        <v>3516</v>
      </c>
      <c r="X177" s="13">
        <v>1966</v>
      </c>
      <c r="AD177" s="19" t="s">
        <v>62</v>
      </c>
      <c r="AE177" s="19">
        <v>24</v>
      </c>
      <c r="AF177" s="17">
        <v>3516</v>
      </c>
      <c r="AG177" s="17">
        <v>1966</v>
      </c>
    </row>
    <row r="178" spans="1:33" x14ac:dyDescent="0.3">
      <c r="A178">
        <v>2873212765</v>
      </c>
      <c r="B178" s="1">
        <v>42488</v>
      </c>
      <c r="C178" t="str">
        <f t="shared" si="2"/>
        <v>Thursday</v>
      </c>
      <c r="D178">
        <v>7913</v>
      </c>
      <c r="E178">
        <v>5.4099998469999999</v>
      </c>
      <c r="F178">
        <v>5.4099998469999999</v>
      </c>
      <c r="G178">
        <v>0</v>
      </c>
      <c r="H178">
        <v>2.1600000860000002</v>
      </c>
      <c r="I178">
        <v>0.34000000400000002</v>
      </c>
      <c r="J178">
        <v>2.9100000860000002</v>
      </c>
      <c r="K178">
        <v>0</v>
      </c>
      <c r="L178">
        <v>28</v>
      </c>
      <c r="M178">
        <v>7</v>
      </c>
      <c r="N178">
        <v>213</v>
      </c>
      <c r="O178">
        <v>1192</v>
      </c>
      <c r="P178">
        <v>1835</v>
      </c>
      <c r="Q178">
        <f>SUM(daily_activity[[#This Row],[VeryActiveMinutes]:[SedentaryMinutes]])</f>
        <v>1440</v>
      </c>
      <c r="R178">
        <f>daily_activity[[#This Row],[Total Mintues]]/60</f>
        <v>24</v>
      </c>
      <c r="S178">
        <f>IFERROR(daily_activity[[#This Row],[TotalDistance]]/daily_activity[[#This Row],[TotalSteps]],0)</f>
        <v>6.8368505585744981E-4</v>
      </c>
      <c r="T178">
        <f>IFERROR(daily_activity[[#This Row],[TrackerDistance]]/(daily_activity[[#This Row],[Total Mintues]]*daily_activity[[#This Row],[Step Length]]),0)</f>
        <v>5.4951388888888886</v>
      </c>
      <c r="W178" s="13">
        <v>7913</v>
      </c>
      <c r="X178" s="13">
        <v>1835</v>
      </c>
      <c r="AD178" s="18" t="s">
        <v>60</v>
      </c>
      <c r="AE178" s="18">
        <v>24</v>
      </c>
      <c r="AF178" s="16">
        <v>7913</v>
      </c>
      <c r="AG178" s="16">
        <v>1835</v>
      </c>
    </row>
    <row r="179" spans="1:33" x14ac:dyDescent="0.3">
      <c r="A179">
        <v>2873212765</v>
      </c>
      <c r="B179" s="1">
        <v>42489</v>
      </c>
      <c r="C179" t="str">
        <f t="shared" si="2"/>
        <v>Friday</v>
      </c>
      <c r="D179">
        <v>7365</v>
      </c>
      <c r="E179">
        <v>4.9499998090000004</v>
      </c>
      <c r="F179">
        <v>4.9499998090000004</v>
      </c>
      <c r="G179">
        <v>0</v>
      </c>
      <c r="H179">
        <v>1.3600000139999999</v>
      </c>
      <c r="I179">
        <v>1.4099999670000001</v>
      </c>
      <c r="J179">
        <v>2.1800000669999999</v>
      </c>
      <c r="K179">
        <v>0</v>
      </c>
      <c r="L179">
        <v>20</v>
      </c>
      <c r="M179">
        <v>23</v>
      </c>
      <c r="N179">
        <v>206</v>
      </c>
      <c r="O179">
        <v>1191</v>
      </c>
      <c r="P179">
        <v>1780</v>
      </c>
      <c r="Q179">
        <f>SUM(daily_activity[[#This Row],[VeryActiveMinutes]:[SedentaryMinutes]])</f>
        <v>1440</v>
      </c>
      <c r="R179">
        <f>daily_activity[[#This Row],[Total Mintues]]/60</f>
        <v>24</v>
      </c>
      <c r="S179">
        <f>IFERROR(daily_activity[[#This Row],[TotalDistance]]/daily_activity[[#This Row],[TotalSteps]],0)</f>
        <v>6.7209773374066531E-4</v>
      </c>
      <c r="T179">
        <f>IFERROR(daily_activity[[#This Row],[TrackerDistance]]/(daily_activity[[#This Row],[Total Mintues]]*daily_activity[[#This Row],[Step Length]]),0)</f>
        <v>5.114583333333333</v>
      </c>
      <c r="W179" s="13">
        <v>7365</v>
      </c>
      <c r="X179" s="13">
        <v>1780</v>
      </c>
      <c r="AD179" s="19" t="s">
        <v>58</v>
      </c>
      <c r="AE179" s="19">
        <v>24</v>
      </c>
      <c r="AF179" s="17">
        <v>7365</v>
      </c>
      <c r="AG179" s="17">
        <v>1780</v>
      </c>
    </row>
    <row r="180" spans="1:33" x14ac:dyDescent="0.3">
      <c r="A180">
        <v>2873212765</v>
      </c>
      <c r="B180" s="1">
        <v>42490</v>
      </c>
      <c r="C180" t="str">
        <f t="shared" si="2"/>
        <v>Saturday</v>
      </c>
      <c r="D180">
        <v>8452</v>
      </c>
      <c r="E180">
        <v>5.6799998279999997</v>
      </c>
      <c r="F180">
        <v>5.6799998279999997</v>
      </c>
      <c r="G180">
        <v>0</v>
      </c>
      <c r="H180">
        <v>0.33000001299999998</v>
      </c>
      <c r="I180">
        <v>1.0800000430000001</v>
      </c>
      <c r="J180">
        <v>4.2600002290000001</v>
      </c>
      <c r="K180">
        <v>0.01</v>
      </c>
      <c r="L180">
        <v>5</v>
      </c>
      <c r="M180">
        <v>20</v>
      </c>
      <c r="N180">
        <v>248</v>
      </c>
      <c r="O180">
        <v>1167</v>
      </c>
      <c r="P180">
        <v>1830</v>
      </c>
      <c r="Q180">
        <f>SUM(daily_activity[[#This Row],[VeryActiveMinutes]:[SedentaryMinutes]])</f>
        <v>1440</v>
      </c>
      <c r="R180">
        <f>daily_activity[[#This Row],[Total Mintues]]/60</f>
        <v>24</v>
      </c>
      <c r="S180">
        <f>IFERROR(daily_activity[[#This Row],[TotalDistance]]/daily_activity[[#This Row],[TotalSteps]],0)</f>
        <v>6.7203026833885472E-4</v>
      </c>
      <c r="T180">
        <f>IFERROR(daily_activity[[#This Row],[TrackerDistance]]/(daily_activity[[#This Row],[Total Mintues]]*daily_activity[[#This Row],[Step Length]]),0)</f>
        <v>5.8694444444444445</v>
      </c>
      <c r="W180" s="13">
        <v>8452</v>
      </c>
      <c r="X180" s="13">
        <v>1830</v>
      </c>
      <c r="AD180" s="18" t="s">
        <v>59</v>
      </c>
      <c r="AE180" s="18">
        <v>24</v>
      </c>
      <c r="AF180" s="16">
        <v>8452</v>
      </c>
      <c r="AG180" s="16">
        <v>1830</v>
      </c>
    </row>
    <row r="181" spans="1:33" x14ac:dyDescent="0.3">
      <c r="A181">
        <v>3372868164</v>
      </c>
      <c r="B181" s="1">
        <v>42473</v>
      </c>
      <c r="C181" t="str">
        <f t="shared" si="2"/>
        <v>Wednesday</v>
      </c>
      <c r="D181">
        <v>9715</v>
      </c>
      <c r="E181">
        <v>6.6300001139999996</v>
      </c>
      <c r="F181">
        <v>6.6300001139999996</v>
      </c>
      <c r="G181">
        <v>0</v>
      </c>
      <c r="H181">
        <v>0.99000001000000004</v>
      </c>
      <c r="I181">
        <v>0.34000000400000002</v>
      </c>
      <c r="J181">
        <v>5.2699999809999998</v>
      </c>
      <c r="K181">
        <v>0.02</v>
      </c>
      <c r="L181">
        <v>16</v>
      </c>
      <c r="M181">
        <v>8</v>
      </c>
      <c r="N181">
        <v>371</v>
      </c>
      <c r="O181">
        <v>1045</v>
      </c>
      <c r="P181">
        <v>2093</v>
      </c>
      <c r="Q181">
        <f>SUM(daily_activity[[#This Row],[VeryActiveMinutes]:[SedentaryMinutes]])</f>
        <v>1440</v>
      </c>
      <c r="R181">
        <f>daily_activity[[#This Row],[Total Mintues]]/60</f>
        <v>24</v>
      </c>
      <c r="S181">
        <f>IFERROR(daily_activity[[#This Row],[TotalDistance]]/daily_activity[[#This Row],[TotalSteps]],0)</f>
        <v>6.8244983160061759E-4</v>
      </c>
      <c r="T181">
        <f>IFERROR(daily_activity[[#This Row],[TrackerDistance]]/(daily_activity[[#This Row],[Total Mintues]]*daily_activity[[#This Row],[Step Length]]),0)</f>
        <v>6.7465277777777777</v>
      </c>
      <c r="W181" s="13">
        <v>9715</v>
      </c>
      <c r="X181" s="13">
        <v>2093</v>
      </c>
      <c r="AD181" s="19" t="s">
        <v>62</v>
      </c>
      <c r="AE181" s="19">
        <v>24</v>
      </c>
      <c r="AF181" s="17">
        <v>9715</v>
      </c>
      <c r="AG181" s="17">
        <v>2093</v>
      </c>
    </row>
    <row r="182" spans="1:33" x14ac:dyDescent="0.3">
      <c r="A182">
        <v>3372868164</v>
      </c>
      <c r="B182" s="1">
        <v>42474</v>
      </c>
      <c r="C182" t="str">
        <f t="shared" si="2"/>
        <v>Thursday</v>
      </c>
      <c r="D182">
        <v>8844</v>
      </c>
      <c r="E182">
        <v>6.0300002099999999</v>
      </c>
      <c r="F182">
        <v>6.0300002099999999</v>
      </c>
      <c r="G182">
        <v>0</v>
      </c>
      <c r="H182">
        <v>0.34000000400000002</v>
      </c>
      <c r="I182">
        <v>1.0299999710000001</v>
      </c>
      <c r="J182">
        <v>4.6500000950000002</v>
      </c>
      <c r="K182">
        <v>0.01</v>
      </c>
      <c r="L182">
        <v>6</v>
      </c>
      <c r="M182">
        <v>25</v>
      </c>
      <c r="N182">
        <v>370</v>
      </c>
      <c r="O182">
        <v>1039</v>
      </c>
      <c r="P182">
        <v>2065</v>
      </c>
      <c r="Q182">
        <f>SUM(daily_activity[[#This Row],[VeryActiveMinutes]:[SedentaryMinutes]])</f>
        <v>1440</v>
      </c>
      <c r="R182">
        <f>daily_activity[[#This Row],[Total Mintues]]/60</f>
        <v>24</v>
      </c>
      <c r="S182">
        <f>IFERROR(daily_activity[[#This Row],[TotalDistance]]/daily_activity[[#This Row],[TotalSteps]],0)</f>
        <v>6.8181820556309362E-4</v>
      </c>
      <c r="T182">
        <f>IFERROR(daily_activity[[#This Row],[TrackerDistance]]/(daily_activity[[#This Row],[Total Mintues]]*daily_activity[[#This Row],[Step Length]]),0)</f>
        <v>6.1416666666666666</v>
      </c>
      <c r="W182" s="13">
        <v>8844</v>
      </c>
      <c r="X182" s="13">
        <v>2065</v>
      </c>
      <c r="AD182" s="18" t="s">
        <v>60</v>
      </c>
      <c r="AE182" s="18">
        <v>24</v>
      </c>
      <c r="AF182" s="16">
        <v>8844</v>
      </c>
      <c r="AG182" s="16">
        <v>2065</v>
      </c>
    </row>
    <row r="183" spans="1:33" x14ac:dyDescent="0.3">
      <c r="A183">
        <v>3372868164</v>
      </c>
      <c r="B183" s="1">
        <v>42475</v>
      </c>
      <c r="C183" t="str">
        <f t="shared" si="2"/>
        <v>Friday</v>
      </c>
      <c r="D183">
        <v>7451</v>
      </c>
      <c r="E183">
        <v>5.079999924</v>
      </c>
      <c r="F183">
        <v>5.079999924</v>
      </c>
      <c r="G183">
        <v>0</v>
      </c>
      <c r="H183">
        <v>0</v>
      </c>
      <c r="I183">
        <v>0</v>
      </c>
      <c r="J183">
        <v>5.0599999430000002</v>
      </c>
      <c r="K183">
        <v>0.02</v>
      </c>
      <c r="L183">
        <v>0</v>
      </c>
      <c r="M183">
        <v>0</v>
      </c>
      <c r="N183">
        <v>335</v>
      </c>
      <c r="O183">
        <v>1105</v>
      </c>
      <c r="P183">
        <v>1908</v>
      </c>
      <c r="Q183">
        <f>SUM(daily_activity[[#This Row],[VeryActiveMinutes]:[SedentaryMinutes]])</f>
        <v>1440</v>
      </c>
      <c r="R183">
        <f>daily_activity[[#This Row],[Total Mintues]]/60</f>
        <v>24</v>
      </c>
      <c r="S183">
        <f>IFERROR(daily_activity[[#This Row],[TotalDistance]]/daily_activity[[#This Row],[TotalSteps]],0)</f>
        <v>6.8178766930613341E-4</v>
      </c>
      <c r="T183">
        <f>IFERROR(daily_activity[[#This Row],[TrackerDistance]]/(daily_activity[[#This Row],[Total Mintues]]*daily_activity[[#This Row],[Step Length]]),0)</f>
        <v>5.1743055555555557</v>
      </c>
      <c r="W183" s="13">
        <v>7451</v>
      </c>
      <c r="X183" s="13">
        <v>1908</v>
      </c>
      <c r="AD183" s="19" t="s">
        <v>58</v>
      </c>
      <c r="AE183" s="19">
        <v>24</v>
      </c>
      <c r="AF183" s="17">
        <v>7451</v>
      </c>
      <c r="AG183" s="17">
        <v>1908</v>
      </c>
    </row>
    <row r="184" spans="1:33" x14ac:dyDescent="0.3">
      <c r="A184">
        <v>3372868164</v>
      </c>
      <c r="B184" s="1">
        <v>42476</v>
      </c>
      <c r="C184" t="str">
        <f t="shared" si="2"/>
        <v>Saturday</v>
      </c>
      <c r="D184">
        <v>6905</v>
      </c>
      <c r="E184">
        <v>4.7300000190000002</v>
      </c>
      <c r="F184">
        <v>4.7300000190000002</v>
      </c>
      <c r="G184">
        <v>0</v>
      </c>
      <c r="H184">
        <v>0</v>
      </c>
      <c r="I184">
        <v>0</v>
      </c>
      <c r="J184">
        <v>4.6999998090000004</v>
      </c>
      <c r="K184">
        <v>2.9999998999999999E-2</v>
      </c>
      <c r="L184">
        <v>0</v>
      </c>
      <c r="M184">
        <v>0</v>
      </c>
      <c r="N184">
        <v>356</v>
      </c>
      <c r="O184">
        <v>1084</v>
      </c>
      <c r="P184">
        <v>1908</v>
      </c>
      <c r="Q184">
        <f>SUM(daily_activity[[#This Row],[VeryActiveMinutes]:[SedentaryMinutes]])</f>
        <v>1440</v>
      </c>
      <c r="R184">
        <f>daily_activity[[#This Row],[Total Mintues]]/60</f>
        <v>24</v>
      </c>
      <c r="S184">
        <f>IFERROR(daily_activity[[#This Row],[TotalDistance]]/daily_activity[[#This Row],[TotalSteps]],0)</f>
        <v>6.8501086444605359E-4</v>
      </c>
      <c r="T184">
        <f>IFERROR(daily_activity[[#This Row],[TrackerDistance]]/(daily_activity[[#This Row],[Total Mintues]]*daily_activity[[#This Row],[Step Length]]),0)</f>
        <v>4.7951388888888893</v>
      </c>
      <c r="W184" s="13">
        <v>6905</v>
      </c>
      <c r="X184" s="13">
        <v>1908</v>
      </c>
      <c r="AD184" s="18" t="s">
        <v>59</v>
      </c>
      <c r="AE184" s="18">
        <v>24</v>
      </c>
      <c r="AF184" s="16">
        <v>6905</v>
      </c>
      <c r="AG184" s="16">
        <v>1908</v>
      </c>
    </row>
    <row r="185" spans="1:33" x14ac:dyDescent="0.3">
      <c r="A185">
        <v>3372868164</v>
      </c>
      <c r="B185" s="1">
        <v>42477</v>
      </c>
      <c r="C185" t="str">
        <f t="shared" si="2"/>
        <v>Sunday</v>
      </c>
      <c r="D185">
        <v>8199</v>
      </c>
      <c r="E185">
        <v>5.8800001139999996</v>
      </c>
      <c r="F185">
        <v>5.8800001139999996</v>
      </c>
      <c r="G185">
        <v>0</v>
      </c>
      <c r="H185">
        <v>1.4099999670000001</v>
      </c>
      <c r="I185">
        <v>0.10000000100000001</v>
      </c>
      <c r="J185">
        <v>4.3600001339999999</v>
      </c>
      <c r="K185">
        <v>0.01</v>
      </c>
      <c r="L185">
        <v>11</v>
      </c>
      <c r="M185">
        <v>2</v>
      </c>
      <c r="N185">
        <v>322</v>
      </c>
      <c r="O185">
        <v>1105</v>
      </c>
      <c r="P185">
        <v>1964</v>
      </c>
      <c r="Q185">
        <f>SUM(daily_activity[[#This Row],[VeryActiveMinutes]:[SedentaryMinutes]])</f>
        <v>1440</v>
      </c>
      <c r="R185">
        <f>daily_activity[[#This Row],[Total Mintues]]/60</f>
        <v>24</v>
      </c>
      <c r="S185">
        <f>IFERROR(daily_activity[[#This Row],[TotalDistance]]/daily_activity[[#This Row],[TotalSteps]],0)</f>
        <v>7.1716064324917669E-4</v>
      </c>
      <c r="T185">
        <f>IFERROR(daily_activity[[#This Row],[TrackerDistance]]/(daily_activity[[#This Row],[Total Mintues]]*daily_activity[[#This Row],[Step Length]]),0)</f>
        <v>5.6937500000000005</v>
      </c>
      <c r="W185" s="13">
        <v>8199</v>
      </c>
      <c r="X185" s="13">
        <v>1964</v>
      </c>
      <c r="AD185" s="19" t="s">
        <v>16</v>
      </c>
      <c r="AE185" s="19">
        <v>24</v>
      </c>
      <c r="AF185" s="17">
        <v>8199</v>
      </c>
      <c r="AG185" s="17">
        <v>1964</v>
      </c>
    </row>
    <row r="186" spans="1:33" x14ac:dyDescent="0.3">
      <c r="A186">
        <v>3372868164</v>
      </c>
      <c r="B186" s="1">
        <v>42478</v>
      </c>
      <c r="C186" t="str">
        <f t="shared" si="2"/>
        <v>Monday</v>
      </c>
      <c r="D186">
        <v>6798</v>
      </c>
      <c r="E186">
        <v>4.6399998660000001</v>
      </c>
      <c r="F186">
        <v>4.6399998660000001</v>
      </c>
      <c r="G186">
        <v>0</v>
      </c>
      <c r="H186">
        <v>1.0800000430000001</v>
      </c>
      <c r="I186">
        <v>0.20000000300000001</v>
      </c>
      <c r="J186">
        <v>3.3499999049999998</v>
      </c>
      <c r="K186">
        <v>0</v>
      </c>
      <c r="L186">
        <v>20</v>
      </c>
      <c r="M186">
        <v>7</v>
      </c>
      <c r="N186">
        <v>343</v>
      </c>
      <c r="O186">
        <v>1070</v>
      </c>
      <c r="P186">
        <v>2014</v>
      </c>
      <c r="Q186">
        <f>SUM(daily_activity[[#This Row],[VeryActiveMinutes]:[SedentaryMinutes]])</f>
        <v>1440</v>
      </c>
      <c r="R186">
        <f>daily_activity[[#This Row],[Total Mintues]]/60</f>
        <v>24</v>
      </c>
      <c r="S186">
        <f>IFERROR(daily_activity[[#This Row],[TotalDistance]]/daily_activity[[#This Row],[TotalSteps]],0)</f>
        <v>6.8255367255075025E-4</v>
      </c>
      <c r="T186">
        <f>IFERROR(daily_activity[[#This Row],[TrackerDistance]]/(daily_activity[[#This Row],[Total Mintues]]*daily_activity[[#This Row],[Step Length]]),0)</f>
        <v>4.7208333333333332</v>
      </c>
      <c r="W186" s="13">
        <v>6798</v>
      </c>
      <c r="X186" s="13">
        <v>2014</v>
      </c>
      <c r="AD186" s="18" t="s">
        <v>61</v>
      </c>
      <c r="AE186" s="18">
        <v>24</v>
      </c>
      <c r="AF186" s="16">
        <v>6798</v>
      </c>
      <c r="AG186" s="16">
        <v>2014</v>
      </c>
    </row>
    <row r="187" spans="1:33" x14ac:dyDescent="0.3">
      <c r="A187">
        <v>3372868164</v>
      </c>
      <c r="B187" s="1">
        <v>42479</v>
      </c>
      <c r="C187" t="str">
        <f t="shared" si="2"/>
        <v>Tuesday</v>
      </c>
      <c r="D187">
        <v>7711</v>
      </c>
      <c r="E187">
        <v>5.2600002290000001</v>
      </c>
      <c r="F187">
        <v>5.2600002290000001</v>
      </c>
      <c r="G187">
        <v>0</v>
      </c>
      <c r="H187">
        <v>0</v>
      </c>
      <c r="I187">
        <v>0</v>
      </c>
      <c r="J187">
        <v>5.2399997709999999</v>
      </c>
      <c r="K187">
        <v>0.02</v>
      </c>
      <c r="L187">
        <v>0</v>
      </c>
      <c r="M187">
        <v>0</v>
      </c>
      <c r="N187">
        <v>376</v>
      </c>
      <c r="O187">
        <v>1064</v>
      </c>
      <c r="P187">
        <v>1985</v>
      </c>
      <c r="Q187">
        <f>SUM(daily_activity[[#This Row],[VeryActiveMinutes]:[SedentaryMinutes]])</f>
        <v>1440</v>
      </c>
      <c r="R187">
        <f>daily_activity[[#This Row],[Total Mintues]]/60</f>
        <v>24</v>
      </c>
      <c r="S187">
        <f>IFERROR(daily_activity[[#This Row],[TotalDistance]]/daily_activity[[#This Row],[TotalSteps]],0)</f>
        <v>6.8214242368045655E-4</v>
      </c>
      <c r="T187">
        <f>IFERROR(daily_activity[[#This Row],[TrackerDistance]]/(daily_activity[[#This Row],[Total Mintues]]*daily_activity[[#This Row],[Step Length]]),0)</f>
        <v>5.3548611111111111</v>
      </c>
      <c r="W187" s="13">
        <v>7711</v>
      </c>
      <c r="X187" s="13">
        <v>1985</v>
      </c>
      <c r="AD187" s="19" t="s">
        <v>57</v>
      </c>
      <c r="AE187" s="19">
        <v>24</v>
      </c>
      <c r="AF187" s="17">
        <v>7711</v>
      </c>
      <c r="AG187" s="17">
        <v>1985</v>
      </c>
    </row>
    <row r="188" spans="1:33" x14ac:dyDescent="0.3">
      <c r="A188">
        <v>3372868164</v>
      </c>
      <c r="B188" s="1">
        <v>42480</v>
      </c>
      <c r="C188" t="str">
        <f t="shared" si="2"/>
        <v>Wednesday</v>
      </c>
      <c r="D188">
        <v>4880</v>
      </c>
      <c r="E188">
        <v>3.329999924</v>
      </c>
      <c r="F188">
        <v>3.329999924</v>
      </c>
      <c r="G188">
        <v>0</v>
      </c>
      <c r="H188">
        <v>0.83999997400000004</v>
      </c>
      <c r="I188">
        <v>9.0000003999999995E-2</v>
      </c>
      <c r="J188">
        <v>2.380000114</v>
      </c>
      <c r="K188">
        <v>0.02</v>
      </c>
      <c r="L188">
        <v>15</v>
      </c>
      <c r="M188">
        <v>3</v>
      </c>
      <c r="N188">
        <v>274</v>
      </c>
      <c r="O188">
        <v>1148</v>
      </c>
      <c r="P188">
        <v>1867</v>
      </c>
      <c r="Q188">
        <f>SUM(daily_activity[[#This Row],[VeryActiveMinutes]:[SedentaryMinutes]])</f>
        <v>1440</v>
      </c>
      <c r="R188">
        <f>daily_activity[[#This Row],[Total Mintues]]/60</f>
        <v>24</v>
      </c>
      <c r="S188">
        <f>IFERROR(daily_activity[[#This Row],[TotalDistance]]/daily_activity[[#This Row],[TotalSteps]],0)</f>
        <v>6.8237703360655739E-4</v>
      </c>
      <c r="T188">
        <f>IFERROR(daily_activity[[#This Row],[TrackerDistance]]/(daily_activity[[#This Row],[Total Mintues]]*daily_activity[[#This Row],[Step Length]]),0)</f>
        <v>3.3888888888888888</v>
      </c>
      <c r="W188" s="13">
        <v>4880</v>
      </c>
      <c r="X188" s="13">
        <v>1867</v>
      </c>
      <c r="AD188" s="18" t="s">
        <v>62</v>
      </c>
      <c r="AE188" s="18">
        <v>24</v>
      </c>
      <c r="AF188" s="16">
        <v>4880</v>
      </c>
      <c r="AG188" s="16">
        <v>1867</v>
      </c>
    </row>
    <row r="189" spans="1:33" x14ac:dyDescent="0.3">
      <c r="A189">
        <v>3372868164</v>
      </c>
      <c r="B189" s="1">
        <v>42481</v>
      </c>
      <c r="C189" t="str">
        <f t="shared" si="2"/>
        <v>Thursday</v>
      </c>
      <c r="D189">
        <v>8857</v>
      </c>
      <c r="E189">
        <v>6.0700001720000003</v>
      </c>
      <c r="F189">
        <v>6.0700001720000003</v>
      </c>
      <c r="G189">
        <v>0</v>
      </c>
      <c r="H189">
        <v>1.1499999759999999</v>
      </c>
      <c r="I189">
        <v>0.25999999000000001</v>
      </c>
      <c r="J189">
        <v>4.6399998660000001</v>
      </c>
      <c r="K189">
        <v>0.01</v>
      </c>
      <c r="L189">
        <v>18</v>
      </c>
      <c r="M189">
        <v>9</v>
      </c>
      <c r="N189">
        <v>376</v>
      </c>
      <c r="O189">
        <v>1037</v>
      </c>
      <c r="P189">
        <v>2124</v>
      </c>
      <c r="Q189">
        <f>SUM(daily_activity[[#This Row],[VeryActiveMinutes]:[SedentaryMinutes]])</f>
        <v>1440</v>
      </c>
      <c r="R189">
        <f>daily_activity[[#This Row],[Total Mintues]]/60</f>
        <v>24</v>
      </c>
      <c r="S189">
        <f>IFERROR(daily_activity[[#This Row],[TotalDistance]]/daily_activity[[#This Row],[TotalSteps]],0)</f>
        <v>6.8533365383312641E-4</v>
      </c>
      <c r="T189">
        <f>IFERROR(daily_activity[[#This Row],[TrackerDistance]]/(daily_activity[[#This Row],[Total Mintues]]*daily_activity[[#This Row],[Step Length]]),0)</f>
        <v>6.1506944444444445</v>
      </c>
      <c r="W189" s="13">
        <v>8857</v>
      </c>
      <c r="X189" s="13">
        <v>2124</v>
      </c>
      <c r="AD189" s="19" t="s">
        <v>60</v>
      </c>
      <c r="AE189" s="19">
        <v>24</v>
      </c>
      <c r="AF189" s="17">
        <v>8857</v>
      </c>
      <c r="AG189" s="17">
        <v>2124</v>
      </c>
    </row>
    <row r="190" spans="1:33" x14ac:dyDescent="0.3">
      <c r="A190">
        <v>3372868164</v>
      </c>
      <c r="B190" s="1">
        <v>42482</v>
      </c>
      <c r="C190" t="str">
        <f t="shared" si="2"/>
        <v>Friday</v>
      </c>
      <c r="D190">
        <v>3843</v>
      </c>
      <c r="E190">
        <v>2.619999886</v>
      </c>
      <c r="F190">
        <v>2.619999886</v>
      </c>
      <c r="G190">
        <v>0</v>
      </c>
      <c r="H190">
        <v>0</v>
      </c>
      <c r="I190">
        <v>0</v>
      </c>
      <c r="J190">
        <v>2.6099998950000001</v>
      </c>
      <c r="K190">
        <v>0.01</v>
      </c>
      <c r="L190">
        <v>0</v>
      </c>
      <c r="M190">
        <v>0</v>
      </c>
      <c r="N190">
        <v>206</v>
      </c>
      <c r="O190">
        <v>1234</v>
      </c>
      <c r="P190">
        <v>1669</v>
      </c>
      <c r="Q190">
        <f>SUM(daily_activity[[#This Row],[VeryActiveMinutes]:[SedentaryMinutes]])</f>
        <v>1440</v>
      </c>
      <c r="R190">
        <f>daily_activity[[#This Row],[Total Mintues]]/60</f>
        <v>24</v>
      </c>
      <c r="S190">
        <f>IFERROR(daily_activity[[#This Row],[TotalDistance]]/daily_activity[[#This Row],[TotalSteps]],0)</f>
        <v>6.8175901275045541E-4</v>
      </c>
      <c r="T190">
        <f>IFERROR(daily_activity[[#This Row],[TrackerDistance]]/(daily_activity[[#This Row],[Total Mintues]]*daily_activity[[#This Row],[Step Length]]),0)</f>
        <v>2.6687499999999997</v>
      </c>
      <c r="W190" s="13">
        <v>3843</v>
      </c>
      <c r="X190" s="13">
        <v>1669</v>
      </c>
      <c r="AD190" s="18" t="s">
        <v>58</v>
      </c>
      <c r="AE190" s="18">
        <v>24</v>
      </c>
      <c r="AF190" s="16">
        <v>3843</v>
      </c>
      <c r="AG190" s="16">
        <v>1669</v>
      </c>
    </row>
    <row r="191" spans="1:33" x14ac:dyDescent="0.3">
      <c r="A191">
        <v>3372868164</v>
      </c>
      <c r="B191" s="1">
        <v>42483</v>
      </c>
      <c r="C191" t="str">
        <f t="shared" si="2"/>
        <v>Saturday</v>
      </c>
      <c r="D191">
        <v>7396</v>
      </c>
      <c r="E191">
        <v>5.0700001720000003</v>
      </c>
      <c r="F191">
        <v>5.0700001720000003</v>
      </c>
      <c r="G191">
        <v>0</v>
      </c>
      <c r="H191">
        <v>1.3999999759999999</v>
      </c>
      <c r="I191">
        <v>7.9999998000000003E-2</v>
      </c>
      <c r="J191">
        <v>3.579999924</v>
      </c>
      <c r="K191">
        <v>0</v>
      </c>
      <c r="L191">
        <v>20</v>
      </c>
      <c r="M191">
        <v>2</v>
      </c>
      <c r="N191">
        <v>303</v>
      </c>
      <c r="O191">
        <v>1115</v>
      </c>
      <c r="P191">
        <v>1995</v>
      </c>
      <c r="Q191">
        <f>SUM(daily_activity[[#This Row],[VeryActiveMinutes]:[SedentaryMinutes]])</f>
        <v>1440</v>
      </c>
      <c r="R191">
        <f>daily_activity[[#This Row],[Total Mintues]]/60</f>
        <v>24</v>
      </c>
      <c r="S191">
        <f>IFERROR(daily_activity[[#This Row],[TotalDistance]]/daily_activity[[#This Row],[TotalSteps]],0)</f>
        <v>6.8550570200108171E-4</v>
      </c>
      <c r="T191">
        <f>IFERROR(daily_activity[[#This Row],[TrackerDistance]]/(daily_activity[[#This Row],[Total Mintues]]*daily_activity[[#This Row],[Step Length]]),0)</f>
        <v>5.1361111111111111</v>
      </c>
      <c r="W191" s="13">
        <v>7396</v>
      </c>
      <c r="X191" s="13">
        <v>1995</v>
      </c>
      <c r="AD191" s="19" t="s">
        <v>59</v>
      </c>
      <c r="AE191" s="19">
        <v>24</v>
      </c>
      <c r="AF191" s="17">
        <v>7396</v>
      </c>
      <c r="AG191" s="17">
        <v>1995</v>
      </c>
    </row>
    <row r="192" spans="1:33" x14ac:dyDescent="0.3">
      <c r="A192">
        <v>3372868164</v>
      </c>
      <c r="B192" s="1">
        <v>42484</v>
      </c>
      <c r="C192" t="str">
        <f t="shared" si="2"/>
        <v>Sunday</v>
      </c>
      <c r="D192">
        <v>6731</v>
      </c>
      <c r="E192">
        <v>4.5900001530000001</v>
      </c>
      <c r="F192">
        <v>4.5900001530000001</v>
      </c>
      <c r="G192">
        <v>0</v>
      </c>
      <c r="H192">
        <v>0.88999998599999997</v>
      </c>
      <c r="I192">
        <v>0.189999998</v>
      </c>
      <c r="J192">
        <v>3.4900000100000002</v>
      </c>
      <c r="K192">
        <v>0.02</v>
      </c>
      <c r="L192">
        <v>14</v>
      </c>
      <c r="M192">
        <v>7</v>
      </c>
      <c r="N192">
        <v>292</v>
      </c>
      <c r="O192">
        <v>1127</v>
      </c>
      <c r="P192">
        <v>1921</v>
      </c>
      <c r="Q192">
        <f>SUM(daily_activity[[#This Row],[VeryActiveMinutes]:[SedentaryMinutes]])</f>
        <v>1440</v>
      </c>
      <c r="R192">
        <f>daily_activity[[#This Row],[Total Mintues]]/60</f>
        <v>24</v>
      </c>
      <c r="S192">
        <f>IFERROR(daily_activity[[#This Row],[TotalDistance]]/daily_activity[[#This Row],[TotalSteps]],0)</f>
        <v>6.8191949977715056E-4</v>
      </c>
      <c r="T192">
        <f>IFERROR(daily_activity[[#This Row],[TrackerDistance]]/(daily_activity[[#This Row],[Total Mintues]]*daily_activity[[#This Row],[Step Length]]),0)</f>
        <v>4.6743055555555548</v>
      </c>
      <c r="W192" s="13">
        <v>6731</v>
      </c>
      <c r="X192" s="13">
        <v>1921</v>
      </c>
      <c r="AD192" s="18" t="s">
        <v>16</v>
      </c>
      <c r="AE192" s="18">
        <v>24</v>
      </c>
      <c r="AF192" s="16">
        <v>6731</v>
      </c>
      <c r="AG192" s="16">
        <v>1921</v>
      </c>
    </row>
    <row r="193" spans="1:33" x14ac:dyDescent="0.3">
      <c r="A193">
        <v>3372868164</v>
      </c>
      <c r="B193" s="1">
        <v>42485</v>
      </c>
      <c r="C193" t="str">
        <f t="shared" si="2"/>
        <v>Monday</v>
      </c>
      <c r="D193">
        <v>5995</v>
      </c>
      <c r="E193">
        <v>4.0900001530000001</v>
      </c>
      <c r="F193">
        <v>4.0900001530000001</v>
      </c>
      <c r="G193">
        <v>0</v>
      </c>
      <c r="H193">
        <v>0</v>
      </c>
      <c r="I193">
        <v>0</v>
      </c>
      <c r="J193">
        <v>4.0900001530000001</v>
      </c>
      <c r="K193">
        <v>0</v>
      </c>
      <c r="L193">
        <v>0</v>
      </c>
      <c r="M193">
        <v>0</v>
      </c>
      <c r="N193">
        <v>416</v>
      </c>
      <c r="O193">
        <v>1024</v>
      </c>
      <c r="P193">
        <v>2010</v>
      </c>
      <c r="Q193">
        <f>SUM(daily_activity[[#This Row],[VeryActiveMinutes]:[SedentaryMinutes]])</f>
        <v>1440</v>
      </c>
      <c r="R193">
        <f>daily_activity[[#This Row],[Total Mintues]]/60</f>
        <v>24</v>
      </c>
      <c r="S193">
        <f>IFERROR(daily_activity[[#This Row],[TotalDistance]]/daily_activity[[#This Row],[TotalSteps]],0)</f>
        <v>6.822352215179316E-4</v>
      </c>
      <c r="T193">
        <f>IFERROR(daily_activity[[#This Row],[TrackerDistance]]/(daily_activity[[#This Row],[Total Mintues]]*daily_activity[[#This Row],[Step Length]]),0)</f>
        <v>4.1631944444444446</v>
      </c>
      <c r="W193" s="13">
        <v>5995</v>
      </c>
      <c r="X193" s="13">
        <v>2010</v>
      </c>
      <c r="AD193" s="19" t="s">
        <v>61</v>
      </c>
      <c r="AE193" s="19">
        <v>24</v>
      </c>
      <c r="AF193" s="17">
        <v>5995</v>
      </c>
      <c r="AG193" s="17">
        <v>2010</v>
      </c>
    </row>
    <row r="194" spans="1:33" x14ac:dyDescent="0.3">
      <c r="A194">
        <v>3372868164</v>
      </c>
      <c r="B194" s="1">
        <v>42486</v>
      </c>
      <c r="C194" t="str">
        <f t="shared" si="2"/>
        <v>Tuesday</v>
      </c>
      <c r="D194">
        <v>8283</v>
      </c>
      <c r="E194">
        <v>5.7899999619999996</v>
      </c>
      <c r="F194">
        <v>5.7899999619999996</v>
      </c>
      <c r="G194">
        <v>0</v>
      </c>
      <c r="H194">
        <v>1.8500000240000001</v>
      </c>
      <c r="I194">
        <v>5.0000001000000002E-2</v>
      </c>
      <c r="J194">
        <v>3.869999886</v>
      </c>
      <c r="K194">
        <v>0.01</v>
      </c>
      <c r="L194">
        <v>22</v>
      </c>
      <c r="M194">
        <v>2</v>
      </c>
      <c r="N194">
        <v>333</v>
      </c>
      <c r="O194">
        <v>1083</v>
      </c>
      <c r="P194">
        <v>2057</v>
      </c>
      <c r="Q194">
        <f>SUM(daily_activity[[#This Row],[VeryActiveMinutes]:[SedentaryMinutes]])</f>
        <v>1440</v>
      </c>
      <c r="R194">
        <f>daily_activity[[#This Row],[Total Mintues]]/60</f>
        <v>24</v>
      </c>
      <c r="S194">
        <f>IFERROR(daily_activity[[#This Row],[TotalDistance]]/daily_activity[[#This Row],[TotalSteps]],0)</f>
        <v>6.9902208885669434E-4</v>
      </c>
      <c r="T194">
        <f>IFERROR(daily_activity[[#This Row],[TrackerDistance]]/(daily_activity[[#This Row],[Total Mintues]]*daily_activity[[#This Row],[Step Length]]),0)</f>
        <v>5.7520833333333341</v>
      </c>
      <c r="W194" s="13">
        <v>8283</v>
      </c>
      <c r="X194" s="13">
        <v>2057</v>
      </c>
      <c r="AD194" s="18" t="s">
        <v>57</v>
      </c>
      <c r="AE194" s="18">
        <v>24</v>
      </c>
      <c r="AF194" s="16">
        <v>8283</v>
      </c>
      <c r="AG194" s="16">
        <v>2057</v>
      </c>
    </row>
    <row r="195" spans="1:33" x14ac:dyDescent="0.3">
      <c r="A195">
        <v>3372868164</v>
      </c>
      <c r="B195" s="1">
        <v>42487</v>
      </c>
      <c r="C195" t="str">
        <f t="shared" ref="C195:C258" si="3">TEXT(B195,"dddd")</f>
        <v>Wednesday</v>
      </c>
      <c r="D195">
        <v>7904</v>
      </c>
      <c r="E195">
        <v>5.420000076</v>
      </c>
      <c r="F195">
        <v>5.420000076</v>
      </c>
      <c r="G195">
        <v>0</v>
      </c>
      <c r="H195">
        <v>1.5800000430000001</v>
      </c>
      <c r="I195">
        <v>0.62999999500000003</v>
      </c>
      <c r="J195">
        <v>3.1900000569999998</v>
      </c>
      <c r="K195">
        <v>0.01</v>
      </c>
      <c r="L195">
        <v>24</v>
      </c>
      <c r="M195">
        <v>13</v>
      </c>
      <c r="N195">
        <v>346</v>
      </c>
      <c r="O195">
        <v>1057</v>
      </c>
      <c r="P195">
        <v>2095</v>
      </c>
      <c r="Q195">
        <f>SUM(daily_activity[[#This Row],[VeryActiveMinutes]:[SedentaryMinutes]])</f>
        <v>1440</v>
      </c>
      <c r="R195">
        <f>daily_activity[[#This Row],[Total Mintues]]/60</f>
        <v>24</v>
      </c>
      <c r="S195">
        <f>IFERROR(daily_activity[[#This Row],[TotalDistance]]/daily_activity[[#This Row],[TotalSteps]],0)</f>
        <v>6.8572875455465588E-4</v>
      </c>
      <c r="T195">
        <f>IFERROR(daily_activity[[#This Row],[TrackerDistance]]/(daily_activity[[#This Row],[Total Mintues]]*daily_activity[[#This Row],[Step Length]]),0)</f>
        <v>5.4888888888888889</v>
      </c>
      <c r="W195" s="13">
        <v>7904</v>
      </c>
      <c r="X195" s="13">
        <v>2095</v>
      </c>
      <c r="AD195" s="19" t="s">
        <v>62</v>
      </c>
      <c r="AE195" s="19">
        <v>24</v>
      </c>
      <c r="AF195" s="17">
        <v>7904</v>
      </c>
      <c r="AG195" s="17">
        <v>2095</v>
      </c>
    </row>
    <row r="196" spans="1:33" x14ac:dyDescent="0.3">
      <c r="A196">
        <v>3372868164</v>
      </c>
      <c r="B196" s="1">
        <v>42488</v>
      </c>
      <c r="C196" t="str">
        <f t="shared" si="3"/>
        <v>Thursday</v>
      </c>
      <c r="D196">
        <v>5512</v>
      </c>
      <c r="E196">
        <v>3.7599999899999998</v>
      </c>
      <c r="F196">
        <v>3.7599999899999998</v>
      </c>
      <c r="G196">
        <v>0</v>
      </c>
      <c r="H196">
        <v>0</v>
      </c>
      <c r="I196">
        <v>0</v>
      </c>
      <c r="J196">
        <v>3.7599999899999998</v>
      </c>
      <c r="K196">
        <v>0</v>
      </c>
      <c r="L196">
        <v>0</v>
      </c>
      <c r="M196">
        <v>0</v>
      </c>
      <c r="N196">
        <v>385</v>
      </c>
      <c r="O196">
        <v>1055</v>
      </c>
      <c r="P196">
        <v>1972</v>
      </c>
      <c r="Q196">
        <f>SUM(daily_activity[[#This Row],[VeryActiveMinutes]:[SedentaryMinutes]])</f>
        <v>1440</v>
      </c>
      <c r="R196">
        <f>daily_activity[[#This Row],[Total Mintues]]/60</f>
        <v>24</v>
      </c>
      <c r="S196">
        <f>IFERROR(daily_activity[[#This Row],[TotalDistance]]/daily_activity[[#This Row],[TotalSteps]],0)</f>
        <v>6.821480388243831E-4</v>
      </c>
      <c r="T196">
        <f>IFERROR(daily_activity[[#This Row],[TrackerDistance]]/(daily_activity[[#This Row],[Total Mintues]]*daily_activity[[#This Row],[Step Length]]),0)</f>
        <v>3.8277777777777779</v>
      </c>
      <c r="W196" s="13">
        <v>5512</v>
      </c>
      <c r="X196" s="13">
        <v>1972</v>
      </c>
      <c r="AD196" s="18" t="s">
        <v>60</v>
      </c>
      <c r="AE196" s="18">
        <v>24</v>
      </c>
      <c r="AF196" s="16">
        <v>5512</v>
      </c>
      <c r="AG196" s="16">
        <v>1972</v>
      </c>
    </row>
    <row r="197" spans="1:33" x14ac:dyDescent="0.3">
      <c r="A197">
        <v>3372868164</v>
      </c>
      <c r="B197" s="1">
        <v>42489</v>
      </c>
      <c r="C197" t="str">
        <f t="shared" si="3"/>
        <v>Friday</v>
      </c>
      <c r="D197">
        <v>9135</v>
      </c>
      <c r="E197">
        <v>6.2300000190000002</v>
      </c>
      <c r="F197">
        <v>6.2300000190000002</v>
      </c>
      <c r="G197">
        <v>0</v>
      </c>
      <c r="H197">
        <v>0</v>
      </c>
      <c r="I197">
        <v>0</v>
      </c>
      <c r="J197">
        <v>6.2199997900000001</v>
      </c>
      <c r="K197">
        <v>0.01</v>
      </c>
      <c r="L197">
        <v>0</v>
      </c>
      <c r="M197">
        <v>0</v>
      </c>
      <c r="N197">
        <v>402</v>
      </c>
      <c r="O197">
        <v>1038</v>
      </c>
      <c r="P197">
        <v>2044</v>
      </c>
      <c r="Q197">
        <f>SUM(daily_activity[[#This Row],[VeryActiveMinutes]:[SedentaryMinutes]])</f>
        <v>1440</v>
      </c>
      <c r="R197">
        <f>daily_activity[[#This Row],[Total Mintues]]/60</f>
        <v>24</v>
      </c>
      <c r="S197">
        <f>IFERROR(daily_activity[[#This Row],[TotalDistance]]/daily_activity[[#This Row],[TotalSteps]],0)</f>
        <v>6.8199233924466337E-4</v>
      </c>
      <c r="T197">
        <f>IFERROR(daily_activity[[#This Row],[TrackerDistance]]/(daily_activity[[#This Row],[Total Mintues]]*daily_activity[[#This Row],[Step Length]]),0)</f>
        <v>6.34375</v>
      </c>
      <c r="W197" s="13">
        <v>9135</v>
      </c>
      <c r="X197" s="13">
        <v>2044</v>
      </c>
      <c r="AD197" s="19" t="s">
        <v>58</v>
      </c>
      <c r="AE197" s="19">
        <v>24</v>
      </c>
      <c r="AF197" s="17">
        <v>9135</v>
      </c>
      <c r="AG197" s="17">
        <v>2044</v>
      </c>
    </row>
    <row r="198" spans="1:33" x14ac:dyDescent="0.3">
      <c r="A198">
        <v>3372868164</v>
      </c>
      <c r="B198" s="1">
        <v>42490</v>
      </c>
      <c r="C198" t="str">
        <f t="shared" si="3"/>
        <v>Saturday</v>
      </c>
      <c r="D198">
        <v>5250</v>
      </c>
      <c r="E198">
        <v>3.579999924</v>
      </c>
      <c r="F198">
        <v>3.579999924</v>
      </c>
      <c r="G198">
        <v>0</v>
      </c>
      <c r="H198">
        <v>1.059999943</v>
      </c>
      <c r="I198">
        <v>9.0000003999999995E-2</v>
      </c>
      <c r="J198">
        <v>2.420000076</v>
      </c>
      <c r="K198">
        <v>0.01</v>
      </c>
      <c r="L198">
        <v>17</v>
      </c>
      <c r="M198">
        <v>4</v>
      </c>
      <c r="N198">
        <v>300</v>
      </c>
      <c r="O198">
        <v>1119</v>
      </c>
      <c r="P198">
        <v>1946</v>
      </c>
      <c r="Q198">
        <f>SUM(daily_activity[[#This Row],[VeryActiveMinutes]:[SedentaryMinutes]])</f>
        <v>1440</v>
      </c>
      <c r="R198">
        <f>daily_activity[[#This Row],[Total Mintues]]/60</f>
        <v>24</v>
      </c>
      <c r="S198">
        <f>IFERROR(daily_activity[[#This Row],[TotalDistance]]/daily_activity[[#This Row],[TotalSteps]],0)</f>
        <v>6.819047474285714E-4</v>
      </c>
      <c r="T198">
        <f>IFERROR(daily_activity[[#This Row],[TrackerDistance]]/(daily_activity[[#This Row],[Total Mintues]]*daily_activity[[#This Row],[Step Length]]),0)</f>
        <v>3.6458333333333335</v>
      </c>
      <c r="W198" s="13">
        <v>5250</v>
      </c>
      <c r="X198" s="13">
        <v>1946</v>
      </c>
      <c r="AD198" s="18" t="s">
        <v>59</v>
      </c>
      <c r="AE198" s="18">
        <v>24</v>
      </c>
      <c r="AF198" s="16">
        <v>5250</v>
      </c>
      <c r="AG198" s="16">
        <v>1946</v>
      </c>
    </row>
    <row r="199" spans="1:33" x14ac:dyDescent="0.3">
      <c r="A199">
        <v>3977333714</v>
      </c>
      <c r="B199" s="1">
        <v>42473</v>
      </c>
      <c r="C199" t="str">
        <f t="shared" si="3"/>
        <v>Wednesday</v>
      </c>
      <c r="D199">
        <v>10035</v>
      </c>
      <c r="E199">
        <v>6.7100000380000004</v>
      </c>
      <c r="F199">
        <v>6.7100000380000004</v>
      </c>
      <c r="G199">
        <v>0</v>
      </c>
      <c r="H199">
        <v>2.0299999710000001</v>
      </c>
      <c r="I199">
        <v>2.130000114</v>
      </c>
      <c r="J199">
        <v>2.5499999519999998</v>
      </c>
      <c r="K199">
        <v>0</v>
      </c>
      <c r="L199">
        <v>31</v>
      </c>
      <c r="M199">
        <v>46</v>
      </c>
      <c r="N199">
        <v>153</v>
      </c>
      <c r="O199">
        <v>754</v>
      </c>
      <c r="P199">
        <v>1495</v>
      </c>
      <c r="Q199">
        <f>SUM(daily_activity[[#This Row],[VeryActiveMinutes]:[SedentaryMinutes]])</f>
        <v>984</v>
      </c>
      <c r="R199">
        <f>daily_activity[[#This Row],[Total Mintues]]/60</f>
        <v>16.399999999999999</v>
      </c>
      <c r="S199">
        <f>IFERROR(daily_activity[[#This Row],[TotalDistance]]/daily_activity[[#This Row],[TotalSteps]],0)</f>
        <v>6.6865969486796216E-4</v>
      </c>
      <c r="T199">
        <f>IFERROR(daily_activity[[#This Row],[TrackerDistance]]/(daily_activity[[#This Row],[Total Mintues]]*daily_activity[[#This Row],[Step Length]]),0)</f>
        <v>10.198170731707318</v>
      </c>
      <c r="W199" s="13">
        <v>10035</v>
      </c>
      <c r="X199" s="13">
        <v>1495</v>
      </c>
      <c r="AD199" s="19" t="s">
        <v>62</v>
      </c>
      <c r="AE199" s="19">
        <v>16.399999999999999</v>
      </c>
      <c r="AF199" s="17">
        <v>10035</v>
      </c>
      <c r="AG199" s="17">
        <v>1495</v>
      </c>
    </row>
    <row r="200" spans="1:33" x14ac:dyDescent="0.3">
      <c r="A200">
        <v>3977333714</v>
      </c>
      <c r="B200" s="1">
        <v>42474</v>
      </c>
      <c r="C200" t="str">
        <f t="shared" si="3"/>
        <v>Thursday</v>
      </c>
      <c r="D200">
        <v>7641</v>
      </c>
      <c r="E200">
        <v>5.1100001339999999</v>
      </c>
      <c r="F200">
        <v>5.1100001339999999</v>
      </c>
      <c r="G200">
        <v>0</v>
      </c>
      <c r="H200">
        <v>0.31999999299999998</v>
      </c>
      <c r="I200">
        <v>0.97000002900000004</v>
      </c>
      <c r="J200">
        <v>3.8199999330000001</v>
      </c>
      <c r="K200">
        <v>0</v>
      </c>
      <c r="L200">
        <v>5</v>
      </c>
      <c r="M200">
        <v>23</v>
      </c>
      <c r="N200">
        <v>214</v>
      </c>
      <c r="O200">
        <v>801</v>
      </c>
      <c r="P200">
        <v>1433</v>
      </c>
      <c r="Q200">
        <f>SUM(daily_activity[[#This Row],[VeryActiveMinutes]:[SedentaryMinutes]])</f>
        <v>1043</v>
      </c>
      <c r="R200">
        <f>daily_activity[[#This Row],[Total Mintues]]/60</f>
        <v>17.383333333333333</v>
      </c>
      <c r="S200">
        <f>IFERROR(daily_activity[[#This Row],[TotalDistance]]/daily_activity[[#This Row],[TotalSteps]],0)</f>
        <v>6.68760650961916E-4</v>
      </c>
      <c r="T200">
        <f>IFERROR(daily_activity[[#This Row],[TrackerDistance]]/(daily_activity[[#This Row],[Total Mintues]]*daily_activity[[#This Row],[Step Length]]),0)</f>
        <v>7.3259827420901242</v>
      </c>
      <c r="W200" s="13">
        <v>7641</v>
      </c>
      <c r="X200" s="13">
        <v>1433</v>
      </c>
      <c r="AD200" s="18" t="s">
        <v>60</v>
      </c>
      <c r="AE200" s="18">
        <v>17.383333333333333</v>
      </c>
      <c r="AF200" s="16">
        <v>7641</v>
      </c>
      <c r="AG200" s="16">
        <v>1433</v>
      </c>
    </row>
    <row r="201" spans="1:33" x14ac:dyDescent="0.3">
      <c r="A201">
        <v>3977333714</v>
      </c>
      <c r="B201" s="1">
        <v>42475</v>
      </c>
      <c r="C201" t="str">
        <f t="shared" si="3"/>
        <v>Friday</v>
      </c>
      <c r="D201">
        <v>9010</v>
      </c>
      <c r="E201">
        <v>6.0599999430000002</v>
      </c>
      <c r="F201">
        <v>6.0599999430000002</v>
      </c>
      <c r="G201">
        <v>0</v>
      </c>
      <c r="H201">
        <v>1.0499999520000001</v>
      </c>
      <c r="I201">
        <v>1.75</v>
      </c>
      <c r="J201">
        <v>3.2599999899999998</v>
      </c>
      <c r="K201">
        <v>0</v>
      </c>
      <c r="L201">
        <v>15</v>
      </c>
      <c r="M201">
        <v>42</v>
      </c>
      <c r="N201">
        <v>183</v>
      </c>
      <c r="O201">
        <v>644</v>
      </c>
      <c r="P201">
        <v>1468</v>
      </c>
      <c r="Q201">
        <f>SUM(daily_activity[[#This Row],[VeryActiveMinutes]:[SedentaryMinutes]])</f>
        <v>884</v>
      </c>
      <c r="R201">
        <f>daily_activity[[#This Row],[Total Mintues]]/60</f>
        <v>14.733333333333333</v>
      </c>
      <c r="S201">
        <f>IFERROR(daily_activity[[#This Row],[TotalDistance]]/daily_activity[[#This Row],[TotalSteps]],0)</f>
        <v>6.7258600921198672E-4</v>
      </c>
      <c r="T201">
        <f>IFERROR(daily_activity[[#This Row],[TrackerDistance]]/(daily_activity[[#This Row],[Total Mintues]]*daily_activity[[#This Row],[Step Length]]),0)</f>
        <v>10.192307692307692</v>
      </c>
      <c r="W201" s="13">
        <v>9010</v>
      </c>
      <c r="X201" s="13">
        <v>1468</v>
      </c>
      <c r="AD201" s="19" t="s">
        <v>58</v>
      </c>
      <c r="AE201" s="19">
        <v>14.733333333333333</v>
      </c>
      <c r="AF201" s="17">
        <v>9010</v>
      </c>
      <c r="AG201" s="17">
        <v>1468</v>
      </c>
    </row>
    <row r="202" spans="1:33" x14ac:dyDescent="0.3">
      <c r="A202">
        <v>3977333714</v>
      </c>
      <c r="B202" s="1">
        <v>42476</v>
      </c>
      <c r="C202" t="str">
        <f t="shared" si="3"/>
        <v>Saturday</v>
      </c>
      <c r="D202">
        <v>13459</v>
      </c>
      <c r="E202">
        <v>9</v>
      </c>
      <c r="F202">
        <v>9</v>
      </c>
      <c r="G202">
        <v>0</v>
      </c>
      <c r="H202">
        <v>2.0299999710000001</v>
      </c>
      <c r="I202">
        <v>4</v>
      </c>
      <c r="J202">
        <v>2.9700000289999999</v>
      </c>
      <c r="K202">
        <v>0</v>
      </c>
      <c r="L202">
        <v>31</v>
      </c>
      <c r="M202">
        <v>83</v>
      </c>
      <c r="N202">
        <v>153</v>
      </c>
      <c r="O202">
        <v>663</v>
      </c>
      <c r="P202">
        <v>1625</v>
      </c>
      <c r="Q202">
        <f>SUM(daily_activity[[#This Row],[VeryActiveMinutes]:[SedentaryMinutes]])</f>
        <v>930</v>
      </c>
      <c r="R202">
        <f>daily_activity[[#This Row],[Total Mintues]]/60</f>
        <v>15.5</v>
      </c>
      <c r="S202">
        <f>IFERROR(daily_activity[[#This Row],[TotalDistance]]/daily_activity[[#This Row],[TotalSteps]],0)</f>
        <v>6.6869752581915449E-4</v>
      </c>
      <c r="T202">
        <f>IFERROR(daily_activity[[#This Row],[TrackerDistance]]/(daily_activity[[#This Row],[Total Mintues]]*daily_activity[[#This Row],[Step Length]]),0)</f>
        <v>14.472043010752689</v>
      </c>
      <c r="W202" s="13">
        <v>13459</v>
      </c>
      <c r="X202" s="13">
        <v>1625</v>
      </c>
      <c r="AD202" s="18" t="s">
        <v>59</v>
      </c>
      <c r="AE202" s="18">
        <v>15.5</v>
      </c>
      <c r="AF202" s="16">
        <v>13459</v>
      </c>
      <c r="AG202" s="16">
        <v>1625</v>
      </c>
    </row>
    <row r="203" spans="1:33" x14ac:dyDescent="0.3">
      <c r="A203">
        <v>3977333714</v>
      </c>
      <c r="B203" s="1">
        <v>42477</v>
      </c>
      <c r="C203" t="str">
        <f t="shared" si="3"/>
        <v>Sunday</v>
      </c>
      <c r="D203">
        <v>10415</v>
      </c>
      <c r="E203">
        <v>6.9699997900000001</v>
      </c>
      <c r="F203">
        <v>6.9699997900000001</v>
      </c>
      <c r="G203">
        <v>0</v>
      </c>
      <c r="H203">
        <v>0.69999998799999996</v>
      </c>
      <c r="I203">
        <v>2.3499999049999998</v>
      </c>
      <c r="J203">
        <v>3.920000076</v>
      </c>
      <c r="K203">
        <v>0</v>
      </c>
      <c r="L203">
        <v>11</v>
      </c>
      <c r="M203">
        <v>58</v>
      </c>
      <c r="N203">
        <v>205</v>
      </c>
      <c r="O203">
        <v>600</v>
      </c>
      <c r="P203">
        <v>1529</v>
      </c>
      <c r="Q203">
        <f>SUM(daily_activity[[#This Row],[VeryActiveMinutes]:[SedentaryMinutes]])</f>
        <v>874</v>
      </c>
      <c r="R203">
        <f>daily_activity[[#This Row],[Total Mintues]]/60</f>
        <v>14.566666666666666</v>
      </c>
      <c r="S203">
        <f>IFERROR(daily_activity[[#This Row],[TotalDistance]]/daily_activity[[#This Row],[TotalSteps]],0)</f>
        <v>6.692270561689871E-4</v>
      </c>
      <c r="T203">
        <f>IFERROR(daily_activity[[#This Row],[TrackerDistance]]/(daily_activity[[#This Row],[Total Mintues]]*daily_activity[[#This Row],[Step Length]]),0)</f>
        <v>11.916475972540045</v>
      </c>
      <c r="W203" s="13">
        <v>10415</v>
      </c>
      <c r="X203" s="13">
        <v>1529</v>
      </c>
      <c r="AD203" s="19" t="s">
        <v>16</v>
      </c>
      <c r="AE203" s="19">
        <v>14.566666666666666</v>
      </c>
      <c r="AF203" s="17">
        <v>10415</v>
      </c>
      <c r="AG203" s="17">
        <v>1529</v>
      </c>
    </row>
    <row r="204" spans="1:33" x14ac:dyDescent="0.3">
      <c r="A204">
        <v>3977333714</v>
      </c>
      <c r="B204" s="1">
        <v>42478</v>
      </c>
      <c r="C204" t="str">
        <f t="shared" si="3"/>
        <v>Monday</v>
      </c>
      <c r="D204">
        <v>11663</v>
      </c>
      <c r="E204">
        <v>7.8000001909999996</v>
      </c>
      <c r="F204">
        <v>7.8000001909999996</v>
      </c>
      <c r="G204">
        <v>0</v>
      </c>
      <c r="H204">
        <v>0.25</v>
      </c>
      <c r="I204">
        <v>3.7300000190000002</v>
      </c>
      <c r="J204">
        <v>3.8199999330000001</v>
      </c>
      <c r="K204">
        <v>0</v>
      </c>
      <c r="L204">
        <v>4</v>
      </c>
      <c r="M204">
        <v>95</v>
      </c>
      <c r="N204">
        <v>214</v>
      </c>
      <c r="O204">
        <v>605</v>
      </c>
      <c r="P204">
        <v>1584</v>
      </c>
      <c r="Q204">
        <f>SUM(daily_activity[[#This Row],[VeryActiveMinutes]:[SedentaryMinutes]])</f>
        <v>918</v>
      </c>
      <c r="R204">
        <f>daily_activity[[#This Row],[Total Mintues]]/60</f>
        <v>15.3</v>
      </c>
      <c r="S204">
        <f>IFERROR(daily_activity[[#This Row],[TotalDistance]]/daily_activity[[#This Row],[TotalSteps]],0)</f>
        <v>6.6878163345622911E-4</v>
      </c>
      <c r="T204">
        <f>IFERROR(daily_activity[[#This Row],[TrackerDistance]]/(daily_activity[[#This Row],[Total Mintues]]*daily_activity[[#This Row],[Step Length]]),0)</f>
        <v>12.704793028322438</v>
      </c>
      <c r="W204" s="13">
        <v>11663</v>
      </c>
      <c r="X204" s="13">
        <v>1584</v>
      </c>
      <c r="AD204" s="18" t="s">
        <v>61</v>
      </c>
      <c r="AE204" s="18">
        <v>15.3</v>
      </c>
      <c r="AF204" s="16">
        <v>11663</v>
      </c>
      <c r="AG204" s="16">
        <v>1584</v>
      </c>
    </row>
    <row r="205" spans="1:33" x14ac:dyDescent="0.3">
      <c r="A205">
        <v>3977333714</v>
      </c>
      <c r="B205" s="1">
        <v>42479</v>
      </c>
      <c r="C205" t="str">
        <f t="shared" si="3"/>
        <v>Tuesday</v>
      </c>
      <c r="D205">
        <v>12414</v>
      </c>
      <c r="E205">
        <v>8.7799997330000004</v>
      </c>
      <c r="F205">
        <v>8.7799997330000004</v>
      </c>
      <c r="G205">
        <v>0</v>
      </c>
      <c r="H205">
        <v>2.2400000100000002</v>
      </c>
      <c r="I205">
        <v>2.4500000480000002</v>
      </c>
      <c r="J205">
        <v>3.960000038</v>
      </c>
      <c r="K205">
        <v>0</v>
      </c>
      <c r="L205">
        <v>19</v>
      </c>
      <c r="M205">
        <v>67</v>
      </c>
      <c r="N205">
        <v>221</v>
      </c>
      <c r="O205">
        <v>738</v>
      </c>
      <c r="P205">
        <v>1638</v>
      </c>
      <c r="Q205">
        <f>SUM(daily_activity[[#This Row],[VeryActiveMinutes]:[SedentaryMinutes]])</f>
        <v>1045</v>
      </c>
      <c r="R205">
        <f>daily_activity[[#This Row],[Total Mintues]]/60</f>
        <v>17.416666666666668</v>
      </c>
      <c r="S205">
        <f>IFERROR(daily_activity[[#This Row],[TotalDistance]]/daily_activity[[#This Row],[TotalSteps]],0)</f>
        <v>7.0726596850330273E-4</v>
      </c>
      <c r="T205">
        <f>IFERROR(daily_activity[[#This Row],[TrackerDistance]]/(daily_activity[[#This Row],[Total Mintues]]*daily_activity[[#This Row],[Step Length]]),0)</f>
        <v>11.879425837320575</v>
      </c>
      <c r="W205" s="13">
        <v>12414</v>
      </c>
      <c r="X205" s="13">
        <v>1638</v>
      </c>
      <c r="AD205" s="19" t="s">
        <v>57</v>
      </c>
      <c r="AE205" s="19">
        <v>17.416666666666668</v>
      </c>
      <c r="AF205" s="17">
        <v>12414</v>
      </c>
      <c r="AG205" s="17">
        <v>1638</v>
      </c>
    </row>
    <row r="206" spans="1:33" x14ac:dyDescent="0.3">
      <c r="A206">
        <v>3977333714</v>
      </c>
      <c r="B206" s="1">
        <v>42480</v>
      </c>
      <c r="C206" t="str">
        <f t="shared" si="3"/>
        <v>Wednesday</v>
      </c>
      <c r="D206">
        <v>11658</v>
      </c>
      <c r="E206">
        <v>7.829999924</v>
      </c>
      <c r="F206">
        <v>7.829999924</v>
      </c>
      <c r="G206">
        <v>0</v>
      </c>
      <c r="H206">
        <v>0.20000000300000001</v>
      </c>
      <c r="I206">
        <v>4.3499999049999998</v>
      </c>
      <c r="J206">
        <v>3.2799999710000001</v>
      </c>
      <c r="K206">
        <v>0</v>
      </c>
      <c r="L206">
        <v>2</v>
      </c>
      <c r="M206">
        <v>98</v>
      </c>
      <c r="N206">
        <v>164</v>
      </c>
      <c r="O206">
        <v>845</v>
      </c>
      <c r="P206">
        <v>1554</v>
      </c>
      <c r="Q206">
        <f>SUM(daily_activity[[#This Row],[VeryActiveMinutes]:[SedentaryMinutes]])</f>
        <v>1109</v>
      </c>
      <c r="R206">
        <f>daily_activity[[#This Row],[Total Mintues]]/60</f>
        <v>18.483333333333334</v>
      </c>
      <c r="S206">
        <f>IFERROR(daily_activity[[#This Row],[TotalDistance]]/daily_activity[[#This Row],[TotalSteps]],0)</f>
        <v>6.7164178452564763E-4</v>
      </c>
      <c r="T206">
        <f>IFERROR(daily_activity[[#This Row],[TrackerDistance]]/(daily_activity[[#This Row],[Total Mintues]]*daily_activity[[#This Row],[Step Length]]),0)</f>
        <v>10.512173128944996</v>
      </c>
      <c r="W206" s="13">
        <v>11658</v>
      </c>
      <c r="X206" s="13">
        <v>1554</v>
      </c>
      <c r="AD206" s="18" t="s">
        <v>62</v>
      </c>
      <c r="AE206" s="18">
        <v>18.483333333333334</v>
      </c>
      <c r="AF206" s="16">
        <v>11658</v>
      </c>
      <c r="AG206" s="16">
        <v>1554</v>
      </c>
    </row>
    <row r="207" spans="1:33" x14ac:dyDescent="0.3">
      <c r="A207">
        <v>3977333714</v>
      </c>
      <c r="B207" s="1">
        <v>42481</v>
      </c>
      <c r="C207" t="str">
        <f t="shared" si="3"/>
        <v>Thursday</v>
      </c>
      <c r="D207">
        <v>6093</v>
      </c>
      <c r="E207">
        <v>4.079999924</v>
      </c>
      <c r="F207">
        <v>4.079999924</v>
      </c>
      <c r="G207">
        <v>0</v>
      </c>
      <c r="H207">
        <v>0</v>
      </c>
      <c r="I207">
        <v>0</v>
      </c>
      <c r="J207">
        <v>4.0599999430000002</v>
      </c>
      <c r="K207">
        <v>0</v>
      </c>
      <c r="L207">
        <v>0</v>
      </c>
      <c r="M207">
        <v>0</v>
      </c>
      <c r="N207">
        <v>242</v>
      </c>
      <c r="O207">
        <v>712</v>
      </c>
      <c r="P207">
        <v>1397</v>
      </c>
      <c r="Q207">
        <f>SUM(daily_activity[[#This Row],[VeryActiveMinutes]:[SedentaryMinutes]])</f>
        <v>954</v>
      </c>
      <c r="R207">
        <f>daily_activity[[#This Row],[Total Mintues]]/60</f>
        <v>15.9</v>
      </c>
      <c r="S207">
        <f>IFERROR(daily_activity[[#This Row],[TotalDistance]]/daily_activity[[#This Row],[TotalSteps]],0)</f>
        <v>6.6962086394222874E-4</v>
      </c>
      <c r="T207">
        <f>IFERROR(daily_activity[[#This Row],[TrackerDistance]]/(daily_activity[[#This Row],[Total Mintues]]*daily_activity[[#This Row],[Step Length]]),0)</f>
        <v>6.3867924528301891</v>
      </c>
      <c r="W207" s="13">
        <v>6093</v>
      </c>
      <c r="X207" s="13">
        <v>1397</v>
      </c>
      <c r="AD207" s="19" t="s">
        <v>60</v>
      </c>
      <c r="AE207" s="19">
        <v>15.9</v>
      </c>
      <c r="AF207" s="17">
        <v>6093</v>
      </c>
      <c r="AG207" s="17">
        <v>1397</v>
      </c>
    </row>
    <row r="208" spans="1:33" x14ac:dyDescent="0.3">
      <c r="A208">
        <v>3977333714</v>
      </c>
      <c r="B208" s="1">
        <v>42482</v>
      </c>
      <c r="C208" t="str">
        <f t="shared" si="3"/>
        <v>Friday</v>
      </c>
      <c r="D208">
        <v>8911</v>
      </c>
      <c r="E208">
        <v>5.9600000380000004</v>
      </c>
      <c r="F208">
        <v>5.9600000380000004</v>
      </c>
      <c r="G208">
        <v>0</v>
      </c>
      <c r="H208">
        <v>2.329999924</v>
      </c>
      <c r="I208">
        <v>0.579999983</v>
      </c>
      <c r="J208">
        <v>3.0599999430000002</v>
      </c>
      <c r="K208">
        <v>0</v>
      </c>
      <c r="L208">
        <v>33</v>
      </c>
      <c r="M208">
        <v>12</v>
      </c>
      <c r="N208">
        <v>188</v>
      </c>
      <c r="O208">
        <v>731</v>
      </c>
      <c r="P208">
        <v>1481</v>
      </c>
      <c r="Q208">
        <f>SUM(daily_activity[[#This Row],[VeryActiveMinutes]:[SedentaryMinutes]])</f>
        <v>964</v>
      </c>
      <c r="R208">
        <f>daily_activity[[#This Row],[Total Mintues]]/60</f>
        <v>16.066666666666666</v>
      </c>
      <c r="S208">
        <f>IFERROR(daily_activity[[#This Row],[TotalDistance]]/daily_activity[[#This Row],[TotalSteps]],0)</f>
        <v>6.6883627404331725E-4</v>
      </c>
      <c r="T208">
        <f>IFERROR(daily_activity[[#This Row],[TrackerDistance]]/(daily_activity[[#This Row],[Total Mintues]]*daily_activity[[#This Row],[Step Length]]),0)</f>
        <v>9.2437759336099603</v>
      </c>
      <c r="W208" s="13">
        <v>8911</v>
      </c>
      <c r="X208" s="13">
        <v>1481</v>
      </c>
      <c r="AD208" s="18" t="s">
        <v>58</v>
      </c>
      <c r="AE208" s="18">
        <v>16.066666666666666</v>
      </c>
      <c r="AF208" s="16">
        <v>8911</v>
      </c>
      <c r="AG208" s="16">
        <v>1481</v>
      </c>
    </row>
    <row r="209" spans="1:33" x14ac:dyDescent="0.3">
      <c r="A209">
        <v>3977333714</v>
      </c>
      <c r="B209" s="1">
        <v>42483</v>
      </c>
      <c r="C209" t="str">
        <f t="shared" si="3"/>
        <v>Saturday</v>
      </c>
      <c r="D209">
        <v>12058</v>
      </c>
      <c r="E209">
        <v>8.0699996949999999</v>
      </c>
      <c r="F209">
        <v>8.0699996949999999</v>
      </c>
      <c r="G209">
        <v>0</v>
      </c>
      <c r="H209">
        <v>0</v>
      </c>
      <c r="I209">
        <v>4.2199997900000001</v>
      </c>
      <c r="J209">
        <v>3.8499999049999998</v>
      </c>
      <c r="K209">
        <v>0</v>
      </c>
      <c r="L209">
        <v>0</v>
      </c>
      <c r="M209">
        <v>92</v>
      </c>
      <c r="N209">
        <v>252</v>
      </c>
      <c r="O209">
        <v>724</v>
      </c>
      <c r="P209">
        <v>1638</v>
      </c>
      <c r="Q209">
        <f>SUM(daily_activity[[#This Row],[VeryActiveMinutes]:[SedentaryMinutes]])</f>
        <v>1068</v>
      </c>
      <c r="R209">
        <f>daily_activity[[#This Row],[Total Mintues]]/60</f>
        <v>17.8</v>
      </c>
      <c r="S209">
        <f>IFERROR(daily_activity[[#This Row],[TotalDistance]]/daily_activity[[#This Row],[TotalSteps]],0)</f>
        <v>6.6926519281804609E-4</v>
      </c>
      <c r="T209">
        <f>IFERROR(daily_activity[[#This Row],[TrackerDistance]]/(daily_activity[[#This Row],[Total Mintues]]*daily_activity[[#This Row],[Step Length]]),0)</f>
        <v>11.290262172284644</v>
      </c>
      <c r="W209" s="13">
        <v>12058</v>
      </c>
      <c r="X209" s="13">
        <v>1638</v>
      </c>
      <c r="AD209" s="19" t="s">
        <v>59</v>
      </c>
      <c r="AE209" s="19">
        <v>17.8</v>
      </c>
      <c r="AF209" s="17">
        <v>12058</v>
      </c>
      <c r="AG209" s="17">
        <v>1638</v>
      </c>
    </row>
    <row r="210" spans="1:33" x14ac:dyDescent="0.3">
      <c r="A210">
        <v>3977333714</v>
      </c>
      <c r="B210" s="1">
        <v>42484</v>
      </c>
      <c r="C210" t="str">
        <f t="shared" si="3"/>
        <v>Sunday</v>
      </c>
      <c r="D210">
        <v>14112</v>
      </c>
      <c r="E210">
        <v>10</v>
      </c>
      <c r="F210">
        <v>10</v>
      </c>
      <c r="G210">
        <v>0</v>
      </c>
      <c r="H210">
        <v>3.2699999809999998</v>
      </c>
      <c r="I210">
        <v>4.5599999430000002</v>
      </c>
      <c r="J210">
        <v>2.170000076</v>
      </c>
      <c r="K210">
        <v>0</v>
      </c>
      <c r="L210">
        <v>30</v>
      </c>
      <c r="M210">
        <v>95</v>
      </c>
      <c r="N210">
        <v>129</v>
      </c>
      <c r="O210">
        <v>660</v>
      </c>
      <c r="P210">
        <v>1655</v>
      </c>
      <c r="Q210">
        <f>SUM(daily_activity[[#This Row],[VeryActiveMinutes]:[SedentaryMinutes]])</f>
        <v>914</v>
      </c>
      <c r="R210">
        <f>daily_activity[[#This Row],[Total Mintues]]/60</f>
        <v>15.233333333333333</v>
      </c>
      <c r="S210">
        <f>IFERROR(daily_activity[[#This Row],[TotalDistance]]/daily_activity[[#This Row],[TotalSteps]],0)</f>
        <v>7.0861678004535147E-4</v>
      </c>
      <c r="T210">
        <f>IFERROR(daily_activity[[#This Row],[TrackerDistance]]/(daily_activity[[#This Row],[Total Mintues]]*daily_activity[[#This Row],[Step Length]]),0)</f>
        <v>15.439824945295406</v>
      </c>
      <c r="W210" s="13">
        <v>14112</v>
      </c>
      <c r="X210" s="13">
        <v>1655</v>
      </c>
      <c r="AD210" s="18" t="s">
        <v>16</v>
      </c>
      <c r="AE210" s="18">
        <v>15.233333333333333</v>
      </c>
      <c r="AF210" s="16">
        <v>14112</v>
      </c>
      <c r="AG210" s="16">
        <v>1655</v>
      </c>
    </row>
    <row r="211" spans="1:33" x14ac:dyDescent="0.3">
      <c r="A211">
        <v>3977333714</v>
      </c>
      <c r="B211" s="1">
        <v>42485</v>
      </c>
      <c r="C211" t="str">
        <f t="shared" si="3"/>
        <v>Monday</v>
      </c>
      <c r="D211">
        <v>11177</v>
      </c>
      <c r="E211">
        <v>8.4799995419999998</v>
      </c>
      <c r="F211">
        <v>8.4799995419999998</v>
      </c>
      <c r="G211">
        <v>0</v>
      </c>
      <c r="H211">
        <v>5.6199998860000004</v>
      </c>
      <c r="I211">
        <v>0.43000000700000002</v>
      </c>
      <c r="J211">
        <v>2.4100000860000002</v>
      </c>
      <c r="K211">
        <v>0</v>
      </c>
      <c r="L211">
        <v>50</v>
      </c>
      <c r="M211">
        <v>9</v>
      </c>
      <c r="N211">
        <v>133</v>
      </c>
      <c r="O211">
        <v>781</v>
      </c>
      <c r="P211">
        <v>1570</v>
      </c>
      <c r="Q211">
        <f>SUM(daily_activity[[#This Row],[VeryActiveMinutes]:[SedentaryMinutes]])</f>
        <v>973</v>
      </c>
      <c r="R211">
        <f>daily_activity[[#This Row],[Total Mintues]]/60</f>
        <v>16.216666666666665</v>
      </c>
      <c r="S211">
        <f>IFERROR(daily_activity[[#This Row],[TotalDistance]]/daily_activity[[#This Row],[TotalSteps]],0)</f>
        <v>7.5870086266440005E-4</v>
      </c>
      <c r="T211">
        <f>IFERROR(daily_activity[[#This Row],[TrackerDistance]]/(daily_activity[[#This Row],[Total Mintues]]*daily_activity[[#This Row],[Step Length]]),0)</f>
        <v>11.48715313463515</v>
      </c>
      <c r="W211" s="13">
        <v>11177</v>
      </c>
      <c r="X211" s="13">
        <v>1570</v>
      </c>
      <c r="AD211" s="19" t="s">
        <v>61</v>
      </c>
      <c r="AE211" s="19">
        <v>16.216666666666665</v>
      </c>
      <c r="AF211" s="17">
        <v>11177</v>
      </c>
      <c r="AG211" s="17">
        <v>1570</v>
      </c>
    </row>
    <row r="212" spans="1:33" x14ac:dyDescent="0.3">
      <c r="A212">
        <v>3977333714</v>
      </c>
      <c r="B212" s="1">
        <v>42486</v>
      </c>
      <c r="C212" t="str">
        <f t="shared" si="3"/>
        <v>Tuesday</v>
      </c>
      <c r="D212">
        <v>11388</v>
      </c>
      <c r="E212">
        <v>7.6199998860000004</v>
      </c>
      <c r="F212">
        <v>7.6199998860000004</v>
      </c>
      <c r="G212">
        <v>0</v>
      </c>
      <c r="H212">
        <v>0.44999998800000002</v>
      </c>
      <c r="I212">
        <v>4.2199997900000001</v>
      </c>
      <c r="J212">
        <v>2.9500000480000002</v>
      </c>
      <c r="K212">
        <v>0</v>
      </c>
      <c r="L212">
        <v>7</v>
      </c>
      <c r="M212">
        <v>95</v>
      </c>
      <c r="N212">
        <v>170</v>
      </c>
      <c r="O212">
        <v>797</v>
      </c>
      <c r="P212">
        <v>1551</v>
      </c>
      <c r="Q212">
        <f>SUM(daily_activity[[#This Row],[VeryActiveMinutes]:[SedentaryMinutes]])</f>
        <v>1069</v>
      </c>
      <c r="R212">
        <f>daily_activity[[#This Row],[Total Mintues]]/60</f>
        <v>17.816666666666666</v>
      </c>
      <c r="S212">
        <f>IFERROR(daily_activity[[#This Row],[TotalDistance]]/daily_activity[[#This Row],[TotalSteps]],0)</f>
        <v>6.6912538514225502E-4</v>
      </c>
      <c r="T212">
        <f>IFERROR(daily_activity[[#This Row],[TrackerDistance]]/(daily_activity[[#This Row],[Total Mintues]]*daily_activity[[#This Row],[Step Length]]),0)</f>
        <v>10.652946679139383</v>
      </c>
      <c r="W212" s="13">
        <v>11388</v>
      </c>
      <c r="X212" s="13">
        <v>1551</v>
      </c>
      <c r="AD212" s="18" t="s">
        <v>57</v>
      </c>
      <c r="AE212" s="18">
        <v>17.816666666666666</v>
      </c>
      <c r="AF212" s="16">
        <v>11388</v>
      </c>
      <c r="AG212" s="16">
        <v>1551</v>
      </c>
    </row>
    <row r="213" spans="1:33" x14ac:dyDescent="0.3">
      <c r="A213">
        <v>3977333714</v>
      </c>
      <c r="B213" s="1">
        <v>42487</v>
      </c>
      <c r="C213" t="str">
        <f t="shared" si="3"/>
        <v>Wednesday</v>
      </c>
      <c r="D213">
        <v>7193</v>
      </c>
      <c r="E213">
        <v>5.0399999619999996</v>
      </c>
      <c r="F213">
        <v>5.0399999619999996</v>
      </c>
      <c r="G213">
        <v>0</v>
      </c>
      <c r="H213">
        <v>0</v>
      </c>
      <c r="I213">
        <v>0.41999998700000002</v>
      </c>
      <c r="J213">
        <v>4.6199998860000004</v>
      </c>
      <c r="K213">
        <v>0</v>
      </c>
      <c r="L213">
        <v>0</v>
      </c>
      <c r="M213">
        <v>10</v>
      </c>
      <c r="N213">
        <v>176</v>
      </c>
      <c r="O213">
        <v>714</v>
      </c>
      <c r="P213">
        <v>1377</v>
      </c>
      <c r="Q213">
        <f>SUM(daily_activity[[#This Row],[VeryActiveMinutes]:[SedentaryMinutes]])</f>
        <v>900</v>
      </c>
      <c r="R213">
        <f>daily_activity[[#This Row],[Total Mintues]]/60</f>
        <v>15</v>
      </c>
      <c r="S213">
        <f>IFERROR(daily_activity[[#This Row],[TotalDistance]]/daily_activity[[#This Row],[TotalSteps]],0)</f>
        <v>7.0068121256777413E-4</v>
      </c>
      <c r="T213">
        <f>IFERROR(daily_activity[[#This Row],[TrackerDistance]]/(daily_activity[[#This Row],[Total Mintues]]*daily_activity[[#This Row],[Step Length]]),0)</f>
        <v>7.9922222222222219</v>
      </c>
      <c r="W213" s="13">
        <v>7193</v>
      </c>
      <c r="X213" s="13">
        <v>1377</v>
      </c>
      <c r="AD213" s="19" t="s">
        <v>62</v>
      </c>
      <c r="AE213" s="19">
        <v>15</v>
      </c>
      <c r="AF213" s="17">
        <v>7193</v>
      </c>
      <c r="AG213" s="17">
        <v>1377</v>
      </c>
    </row>
    <row r="214" spans="1:33" x14ac:dyDescent="0.3">
      <c r="A214">
        <v>3977333714</v>
      </c>
      <c r="B214" s="1">
        <v>42488</v>
      </c>
      <c r="C214" t="str">
        <f t="shared" si="3"/>
        <v>Thursday</v>
      </c>
      <c r="D214">
        <v>7114</v>
      </c>
      <c r="E214">
        <v>4.8800001139999996</v>
      </c>
      <c r="F214">
        <v>4.8800001139999996</v>
      </c>
      <c r="G214">
        <v>0</v>
      </c>
      <c r="H214">
        <v>1.3700000050000001</v>
      </c>
      <c r="I214">
        <v>0.28999999199999998</v>
      </c>
      <c r="J214">
        <v>3.2200000289999999</v>
      </c>
      <c r="K214">
        <v>0</v>
      </c>
      <c r="L214">
        <v>15</v>
      </c>
      <c r="M214">
        <v>8</v>
      </c>
      <c r="N214">
        <v>190</v>
      </c>
      <c r="O214">
        <v>804</v>
      </c>
      <c r="P214">
        <v>1407</v>
      </c>
      <c r="Q214">
        <f>SUM(daily_activity[[#This Row],[VeryActiveMinutes]:[SedentaryMinutes]])</f>
        <v>1017</v>
      </c>
      <c r="R214">
        <f>daily_activity[[#This Row],[Total Mintues]]/60</f>
        <v>16.95</v>
      </c>
      <c r="S214">
        <f>IFERROR(daily_activity[[#This Row],[TotalDistance]]/daily_activity[[#This Row],[TotalSteps]],0)</f>
        <v>6.8597134017430415E-4</v>
      </c>
      <c r="T214">
        <f>IFERROR(daily_activity[[#This Row],[TrackerDistance]]/(daily_activity[[#This Row],[Total Mintues]]*daily_activity[[#This Row],[Step Length]]),0)</f>
        <v>6.9950835791543753</v>
      </c>
      <c r="W214" s="13">
        <v>7114</v>
      </c>
      <c r="X214" s="13">
        <v>1407</v>
      </c>
      <c r="AD214" s="18" t="s">
        <v>60</v>
      </c>
      <c r="AE214" s="18">
        <v>16.95</v>
      </c>
      <c r="AF214" s="16">
        <v>7114</v>
      </c>
      <c r="AG214" s="16">
        <v>1407</v>
      </c>
    </row>
    <row r="215" spans="1:33" x14ac:dyDescent="0.3">
      <c r="A215">
        <v>3977333714</v>
      </c>
      <c r="B215" s="1">
        <v>42489</v>
      </c>
      <c r="C215" t="str">
        <f t="shared" si="3"/>
        <v>Friday</v>
      </c>
      <c r="D215">
        <v>10645</v>
      </c>
      <c r="E215">
        <v>7.75</v>
      </c>
      <c r="F215">
        <v>7.75</v>
      </c>
      <c r="G215">
        <v>0</v>
      </c>
      <c r="H215">
        <v>3.7400000100000002</v>
      </c>
      <c r="I215">
        <v>1.2999999520000001</v>
      </c>
      <c r="J215">
        <v>2.710000038</v>
      </c>
      <c r="K215">
        <v>0</v>
      </c>
      <c r="L215">
        <v>36</v>
      </c>
      <c r="M215">
        <v>32</v>
      </c>
      <c r="N215">
        <v>150</v>
      </c>
      <c r="O215">
        <v>744</v>
      </c>
      <c r="P215">
        <v>1545</v>
      </c>
      <c r="Q215">
        <f>SUM(daily_activity[[#This Row],[VeryActiveMinutes]:[SedentaryMinutes]])</f>
        <v>962</v>
      </c>
      <c r="R215">
        <f>daily_activity[[#This Row],[Total Mintues]]/60</f>
        <v>16.033333333333335</v>
      </c>
      <c r="S215">
        <f>IFERROR(daily_activity[[#This Row],[TotalDistance]]/daily_activity[[#This Row],[TotalSteps]],0)</f>
        <v>7.2804133395960543E-4</v>
      </c>
      <c r="T215">
        <f>IFERROR(daily_activity[[#This Row],[TrackerDistance]]/(daily_activity[[#This Row],[Total Mintues]]*daily_activity[[#This Row],[Step Length]]),0)</f>
        <v>11.065488565488566</v>
      </c>
      <c r="W215" s="13">
        <v>10645</v>
      </c>
      <c r="X215" s="13">
        <v>1545</v>
      </c>
      <c r="AD215" s="19" t="s">
        <v>58</v>
      </c>
      <c r="AE215" s="19">
        <v>16.033333333333335</v>
      </c>
      <c r="AF215" s="17">
        <v>10645</v>
      </c>
      <c r="AG215" s="17">
        <v>1545</v>
      </c>
    </row>
    <row r="216" spans="1:33" x14ac:dyDescent="0.3">
      <c r="A216">
        <v>3977333714</v>
      </c>
      <c r="B216" s="1">
        <v>42490</v>
      </c>
      <c r="C216" t="str">
        <f t="shared" si="3"/>
        <v>Saturday</v>
      </c>
      <c r="D216">
        <v>13238</v>
      </c>
      <c r="E216">
        <v>9.1999998089999995</v>
      </c>
      <c r="F216">
        <v>9.1999998089999995</v>
      </c>
      <c r="G216">
        <v>0</v>
      </c>
      <c r="H216">
        <v>3.6900000569999998</v>
      </c>
      <c r="I216">
        <v>2.0999999049999998</v>
      </c>
      <c r="J216">
        <v>3.4100000860000002</v>
      </c>
      <c r="K216">
        <v>0</v>
      </c>
      <c r="L216">
        <v>43</v>
      </c>
      <c r="M216">
        <v>52</v>
      </c>
      <c r="N216">
        <v>194</v>
      </c>
      <c r="O216">
        <v>687</v>
      </c>
      <c r="P216">
        <v>1650</v>
      </c>
      <c r="Q216">
        <f>SUM(daily_activity[[#This Row],[VeryActiveMinutes]:[SedentaryMinutes]])</f>
        <v>976</v>
      </c>
      <c r="R216">
        <f>daily_activity[[#This Row],[Total Mintues]]/60</f>
        <v>16.266666666666666</v>
      </c>
      <c r="S216">
        <f>IFERROR(daily_activity[[#This Row],[TotalDistance]]/daily_activity[[#This Row],[TotalSteps]],0)</f>
        <v>6.9496901412600086E-4</v>
      </c>
      <c r="T216">
        <f>IFERROR(daily_activity[[#This Row],[TrackerDistance]]/(daily_activity[[#This Row],[Total Mintues]]*daily_activity[[#This Row],[Step Length]]),0)</f>
        <v>13.563524590163935</v>
      </c>
      <c r="W216" s="13">
        <v>13238</v>
      </c>
      <c r="X216" s="13">
        <v>1650</v>
      </c>
      <c r="AD216" s="18" t="s">
        <v>59</v>
      </c>
      <c r="AE216" s="18">
        <v>16.266666666666666</v>
      </c>
      <c r="AF216" s="16">
        <v>13238</v>
      </c>
      <c r="AG216" s="16">
        <v>1650</v>
      </c>
    </row>
    <row r="217" spans="1:33" x14ac:dyDescent="0.3">
      <c r="A217">
        <v>4020332650</v>
      </c>
      <c r="B217" s="1">
        <v>42473</v>
      </c>
      <c r="C217" t="str">
        <f t="shared" si="3"/>
        <v>Wednesday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1440</v>
      </c>
      <c r="P217">
        <v>1981</v>
      </c>
      <c r="Q217">
        <f>SUM(daily_activity[[#This Row],[VeryActiveMinutes]:[SedentaryMinutes]])</f>
        <v>1440</v>
      </c>
      <c r="R217">
        <f>daily_activity[[#This Row],[Total Mintues]]/60</f>
        <v>24</v>
      </c>
      <c r="S217">
        <f>IFERROR(daily_activity[[#This Row],[TotalDistance]]/daily_activity[[#This Row],[TotalSteps]],0)</f>
        <v>0</v>
      </c>
      <c r="T217">
        <f>IFERROR(daily_activity[[#This Row],[TrackerDistance]]/(daily_activity[[#This Row],[Total Mintues]]*daily_activity[[#This Row],[Step Length]]),0)</f>
        <v>0</v>
      </c>
      <c r="W217" s="13">
        <v>0</v>
      </c>
      <c r="X217" s="13">
        <v>1981</v>
      </c>
      <c r="AD217" s="19" t="s">
        <v>62</v>
      </c>
      <c r="AE217" s="19">
        <v>24</v>
      </c>
      <c r="AF217" s="17">
        <v>0</v>
      </c>
      <c r="AG217" s="17">
        <v>1981</v>
      </c>
    </row>
    <row r="218" spans="1:33" x14ac:dyDescent="0.3">
      <c r="A218">
        <v>4020332650</v>
      </c>
      <c r="B218" s="1">
        <v>42474</v>
      </c>
      <c r="C218" t="str">
        <f t="shared" si="3"/>
        <v>Thursday</v>
      </c>
      <c r="D218">
        <v>108</v>
      </c>
      <c r="E218">
        <v>7.9999998000000003E-2</v>
      </c>
      <c r="F218">
        <v>7.9999998000000003E-2</v>
      </c>
      <c r="G218">
        <v>0</v>
      </c>
      <c r="H218">
        <v>0</v>
      </c>
      <c r="I218">
        <v>0</v>
      </c>
      <c r="J218">
        <v>2.9999998999999999E-2</v>
      </c>
      <c r="K218">
        <v>0</v>
      </c>
      <c r="L218">
        <v>0</v>
      </c>
      <c r="M218">
        <v>0</v>
      </c>
      <c r="N218">
        <v>3</v>
      </c>
      <c r="O218">
        <v>1437</v>
      </c>
      <c r="P218">
        <v>2011</v>
      </c>
      <c r="Q218">
        <f>SUM(daily_activity[[#This Row],[VeryActiveMinutes]:[SedentaryMinutes]])</f>
        <v>1440</v>
      </c>
      <c r="R218">
        <f>daily_activity[[#This Row],[Total Mintues]]/60</f>
        <v>24</v>
      </c>
      <c r="S218">
        <f>IFERROR(daily_activity[[#This Row],[TotalDistance]]/daily_activity[[#This Row],[TotalSteps]],0)</f>
        <v>7.4074072222222228E-4</v>
      </c>
      <c r="T218">
        <f>IFERROR(daily_activity[[#This Row],[TrackerDistance]]/(daily_activity[[#This Row],[Total Mintues]]*daily_activity[[#This Row],[Step Length]]),0)</f>
        <v>7.4999999999999997E-2</v>
      </c>
      <c r="W218" s="13">
        <v>108</v>
      </c>
      <c r="X218" s="13">
        <v>2011</v>
      </c>
      <c r="AD218" s="18" t="s">
        <v>60</v>
      </c>
      <c r="AE218" s="18">
        <v>24</v>
      </c>
      <c r="AF218" s="16">
        <v>108</v>
      </c>
      <c r="AG218" s="16">
        <v>2011</v>
      </c>
    </row>
    <row r="219" spans="1:33" x14ac:dyDescent="0.3">
      <c r="A219">
        <v>4020332650</v>
      </c>
      <c r="B219" s="1">
        <v>42475</v>
      </c>
      <c r="C219" t="str">
        <f t="shared" si="3"/>
        <v>Friday</v>
      </c>
      <c r="D219">
        <v>1882</v>
      </c>
      <c r="E219">
        <v>1.3500000240000001</v>
      </c>
      <c r="F219">
        <v>1.3500000240000001</v>
      </c>
      <c r="G219">
        <v>0</v>
      </c>
      <c r="H219">
        <v>0.209999993</v>
      </c>
      <c r="I219">
        <v>0.36000001399999998</v>
      </c>
      <c r="J219">
        <v>0.769999981</v>
      </c>
      <c r="K219">
        <v>0</v>
      </c>
      <c r="L219">
        <v>36</v>
      </c>
      <c r="M219">
        <v>18</v>
      </c>
      <c r="N219">
        <v>87</v>
      </c>
      <c r="O219">
        <v>1299</v>
      </c>
      <c r="P219">
        <v>2951</v>
      </c>
      <c r="Q219">
        <f>SUM(daily_activity[[#This Row],[VeryActiveMinutes]:[SedentaryMinutes]])</f>
        <v>1440</v>
      </c>
      <c r="R219">
        <f>daily_activity[[#This Row],[Total Mintues]]/60</f>
        <v>24</v>
      </c>
      <c r="S219">
        <f>IFERROR(daily_activity[[#This Row],[TotalDistance]]/daily_activity[[#This Row],[TotalSteps]],0)</f>
        <v>7.1732201062699261E-4</v>
      </c>
      <c r="T219">
        <f>IFERROR(daily_activity[[#This Row],[TrackerDistance]]/(daily_activity[[#This Row],[Total Mintues]]*daily_activity[[#This Row],[Step Length]]),0)</f>
        <v>1.3069444444444442</v>
      </c>
      <c r="W219" s="13">
        <v>1882</v>
      </c>
      <c r="X219" s="13">
        <v>2951</v>
      </c>
      <c r="AD219" s="19" t="s">
        <v>58</v>
      </c>
      <c r="AE219" s="19">
        <v>24</v>
      </c>
      <c r="AF219" s="17">
        <v>1882</v>
      </c>
      <c r="AG219" s="17">
        <v>2951</v>
      </c>
    </row>
    <row r="220" spans="1:33" x14ac:dyDescent="0.3">
      <c r="A220">
        <v>4020332650</v>
      </c>
      <c r="B220" s="1">
        <v>42476</v>
      </c>
      <c r="C220" t="str">
        <f t="shared" si="3"/>
        <v>Saturday</v>
      </c>
      <c r="D220">
        <v>1982</v>
      </c>
      <c r="E220">
        <v>1.4199999569999999</v>
      </c>
      <c r="F220">
        <v>1.4199999569999999</v>
      </c>
      <c r="G220">
        <v>0</v>
      </c>
      <c r="H220">
        <v>0.44999998800000002</v>
      </c>
      <c r="I220">
        <v>0.37000000500000002</v>
      </c>
      <c r="J220">
        <v>0.58999997400000004</v>
      </c>
      <c r="K220">
        <v>0</v>
      </c>
      <c r="L220">
        <v>65</v>
      </c>
      <c r="M220">
        <v>21</v>
      </c>
      <c r="N220">
        <v>55</v>
      </c>
      <c r="O220">
        <v>1222</v>
      </c>
      <c r="P220">
        <v>3051</v>
      </c>
      <c r="Q220">
        <f>SUM(daily_activity[[#This Row],[VeryActiveMinutes]:[SedentaryMinutes]])</f>
        <v>1363</v>
      </c>
      <c r="R220">
        <f>daily_activity[[#This Row],[Total Mintues]]/60</f>
        <v>22.716666666666665</v>
      </c>
      <c r="S220">
        <f>IFERROR(daily_activity[[#This Row],[TotalDistance]]/daily_activity[[#This Row],[TotalSteps]],0)</f>
        <v>7.164480105953582E-4</v>
      </c>
      <c r="T220">
        <f>IFERROR(daily_activity[[#This Row],[TrackerDistance]]/(daily_activity[[#This Row],[Total Mintues]]*daily_activity[[#This Row],[Step Length]]),0)</f>
        <v>1.454145267791636</v>
      </c>
      <c r="W220" s="13">
        <v>1982</v>
      </c>
      <c r="X220" s="13">
        <v>3051</v>
      </c>
      <c r="AD220" s="18" t="s">
        <v>59</v>
      </c>
      <c r="AE220" s="18">
        <v>22.716666666666665</v>
      </c>
      <c r="AF220" s="16">
        <v>1982</v>
      </c>
      <c r="AG220" s="16">
        <v>3051</v>
      </c>
    </row>
    <row r="221" spans="1:33" x14ac:dyDescent="0.3">
      <c r="A221">
        <v>4020332650</v>
      </c>
      <c r="B221" s="1">
        <v>42477</v>
      </c>
      <c r="C221" t="str">
        <f t="shared" si="3"/>
        <v>Sunday</v>
      </c>
      <c r="D221">
        <v>16</v>
      </c>
      <c r="E221">
        <v>0.01</v>
      </c>
      <c r="F221">
        <v>0.01</v>
      </c>
      <c r="G221">
        <v>0</v>
      </c>
      <c r="H221">
        <v>0</v>
      </c>
      <c r="I221">
        <v>0</v>
      </c>
      <c r="J221">
        <v>0.01</v>
      </c>
      <c r="K221">
        <v>0</v>
      </c>
      <c r="L221">
        <v>0</v>
      </c>
      <c r="M221">
        <v>0</v>
      </c>
      <c r="N221">
        <v>2</v>
      </c>
      <c r="O221">
        <v>1438</v>
      </c>
      <c r="P221">
        <v>1990</v>
      </c>
      <c r="Q221">
        <f>SUM(daily_activity[[#This Row],[VeryActiveMinutes]:[SedentaryMinutes]])</f>
        <v>1440</v>
      </c>
      <c r="R221">
        <f>daily_activity[[#This Row],[Total Mintues]]/60</f>
        <v>24</v>
      </c>
      <c r="S221">
        <f>IFERROR(daily_activity[[#This Row],[TotalDistance]]/daily_activity[[#This Row],[TotalSteps]],0)</f>
        <v>6.2500000000000001E-4</v>
      </c>
      <c r="T221">
        <f>IFERROR(daily_activity[[#This Row],[TrackerDistance]]/(daily_activity[[#This Row],[Total Mintues]]*daily_activity[[#This Row],[Step Length]]),0)</f>
        <v>1.1111111111111112E-2</v>
      </c>
      <c r="W221" s="13">
        <v>16</v>
      </c>
      <c r="X221" s="13">
        <v>1990</v>
      </c>
      <c r="AD221" s="19" t="s">
        <v>16</v>
      </c>
      <c r="AE221" s="19">
        <v>24</v>
      </c>
      <c r="AF221" s="17">
        <v>16</v>
      </c>
      <c r="AG221" s="17">
        <v>1990</v>
      </c>
    </row>
    <row r="222" spans="1:33" x14ac:dyDescent="0.3">
      <c r="A222">
        <v>4020332650</v>
      </c>
      <c r="B222" s="1">
        <v>42478</v>
      </c>
      <c r="C222" t="str">
        <f t="shared" si="3"/>
        <v>Monday</v>
      </c>
      <c r="D222">
        <v>62</v>
      </c>
      <c r="E222">
        <v>3.9999999000000001E-2</v>
      </c>
      <c r="F222">
        <v>3.9999999000000001E-2</v>
      </c>
      <c r="G222">
        <v>0</v>
      </c>
      <c r="H222">
        <v>0</v>
      </c>
      <c r="I222">
        <v>0</v>
      </c>
      <c r="J222">
        <v>3.9999999000000001E-2</v>
      </c>
      <c r="K222">
        <v>0</v>
      </c>
      <c r="L222">
        <v>0</v>
      </c>
      <c r="M222">
        <v>0</v>
      </c>
      <c r="N222">
        <v>2</v>
      </c>
      <c r="O222">
        <v>1438</v>
      </c>
      <c r="P222">
        <v>1995</v>
      </c>
      <c r="Q222">
        <f>SUM(daily_activity[[#This Row],[VeryActiveMinutes]:[SedentaryMinutes]])</f>
        <v>1440</v>
      </c>
      <c r="R222">
        <f>daily_activity[[#This Row],[Total Mintues]]/60</f>
        <v>24</v>
      </c>
      <c r="S222">
        <f>IFERROR(daily_activity[[#This Row],[TotalDistance]]/daily_activity[[#This Row],[TotalSteps]],0)</f>
        <v>6.451612741935484E-4</v>
      </c>
      <c r="T222">
        <f>IFERROR(daily_activity[[#This Row],[TrackerDistance]]/(daily_activity[[#This Row],[Total Mintues]]*daily_activity[[#This Row],[Step Length]]),0)</f>
        <v>4.3055555555555555E-2</v>
      </c>
      <c r="W222" s="13">
        <v>62</v>
      </c>
      <c r="X222" s="13">
        <v>1995</v>
      </c>
      <c r="AD222" s="18" t="s">
        <v>61</v>
      </c>
      <c r="AE222" s="18">
        <v>24</v>
      </c>
      <c r="AF222" s="16">
        <v>62</v>
      </c>
      <c r="AG222" s="16">
        <v>1995</v>
      </c>
    </row>
    <row r="223" spans="1:33" x14ac:dyDescent="0.3">
      <c r="A223">
        <v>4020332650</v>
      </c>
      <c r="B223" s="1">
        <v>42479</v>
      </c>
      <c r="C223" t="str">
        <f t="shared" si="3"/>
        <v>Tuesday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1440</v>
      </c>
      <c r="P223">
        <v>1980</v>
      </c>
      <c r="Q223">
        <f>SUM(daily_activity[[#This Row],[VeryActiveMinutes]:[SedentaryMinutes]])</f>
        <v>1440</v>
      </c>
      <c r="R223">
        <f>daily_activity[[#This Row],[Total Mintues]]/60</f>
        <v>24</v>
      </c>
      <c r="S223">
        <f>IFERROR(daily_activity[[#This Row],[TotalDistance]]/daily_activity[[#This Row],[TotalSteps]],0)</f>
        <v>0</v>
      </c>
      <c r="T223">
        <f>IFERROR(daily_activity[[#This Row],[TrackerDistance]]/(daily_activity[[#This Row],[Total Mintues]]*daily_activity[[#This Row],[Step Length]]),0)</f>
        <v>0</v>
      </c>
      <c r="W223" s="13">
        <v>0</v>
      </c>
      <c r="X223" s="13">
        <v>1980</v>
      </c>
      <c r="AD223" s="19" t="s">
        <v>57</v>
      </c>
      <c r="AE223" s="19">
        <v>24</v>
      </c>
      <c r="AF223" s="17">
        <v>0</v>
      </c>
      <c r="AG223" s="17">
        <v>1980</v>
      </c>
    </row>
    <row r="224" spans="1:33" x14ac:dyDescent="0.3">
      <c r="A224">
        <v>4020332650</v>
      </c>
      <c r="B224" s="1">
        <v>42480</v>
      </c>
      <c r="C224" t="str">
        <f t="shared" si="3"/>
        <v>Wednesday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1440</v>
      </c>
      <c r="P224">
        <v>1980</v>
      </c>
      <c r="Q224">
        <f>SUM(daily_activity[[#This Row],[VeryActiveMinutes]:[SedentaryMinutes]])</f>
        <v>1440</v>
      </c>
      <c r="R224">
        <f>daily_activity[[#This Row],[Total Mintues]]/60</f>
        <v>24</v>
      </c>
      <c r="S224">
        <f>IFERROR(daily_activity[[#This Row],[TotalDistance]]/daily_activity[[#This Row],[TotalSteps]],0)</f>
        <v>0</v>
      </c>
      <c r="T224">
        <f>IFERROR(daily_activity[[#This Row],[TrackerDistance]]/(daily_activity[[#This Row],[Total Mintues]]*daily_activity[[#This Row],[Step Length]]),0)</f>
        <v>0</v>
      </c>
      <c r="W224" s="13">
        <v>0</v>
      </c>
      <c r="X224" s="13">
        <v>1980</v>
      </c>
      <c r="AD224" s="18" t="s">
        <v>62</v>
      </c>
      <c r="AE224" s="18">
        <v>24</v>
      </c>
      <c r="AF224" s="16">
        <v>0</v>
      </c>
      <c r="AG224" s="16">
        <v>1980</v>
      </c>
    </row>
    <row r="225" spans="1:33" x14ac:dyDescent="0.3">
      <c r="A225">
        <v>4020332650</v>
      </c>
      <c r="B225" s="1">
        <v>42481</v>
      </c>
      <c r="C225" t="str">
        <f t="shared" si="3"/>
        <v>Thursday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1440</v>
      </c>
      <c r="P225">
        <v>1980</v>
      </c>
      <c r="Q225">
        <f>SUM(daily_activity[[#This Row],[VeryActiveMinutes]:[SedentaryMinutes]])</f>
        <v>1440</v>
      </c>
      <c r="R225">
        <f>daily_activity[[#This Row],[Total Mintues]]/60</f>
        <v>24</v>
      </c>
      <c r="S225">
        <f>IFERROR(daily_activity[[#This Row],[TotalDistance]]/daily_activity[[#This Row],[TotalSteps]],0)</f>
        <v>0</v>
      </c>
      <c r="T225">
        <f>IFERROR(daily_activity[[#This Row],[TrackerDistance]]/(daily_activity[[#This Row],[Total Mintues]]*daily_activity[[#This Row],[Step Length]]),0)</f>
        <v>0</v>
      </c>
      <c r="W225" s="13">
        <v>0</v>
      </c>
      <c r="X225" s="13">
        <v>1980</v>
      </c>
      <c r="AD225" s="19" t="s">
        <v>60</v>
      </c>
      <c r="AE225" s="19">
        <v>24</v>
      </c>
      <c r="AF225" s="17">
        <v>0</v>
      </c>
      <c r="AG225" s="17">
        <v>1980</v>
      </c>
    </row>
    <row r="226" spans="1:33" x14ac:dyDescent="0.3">
      <c r="A226">
        <v>4020332650</v>
      </c>
      <c r="B226" s="1">
        <v>42482</v>
      </c>
      <c r="C226" t="str">
        <f t="shared" si="3"/>
        <v>Friday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1440</v>
      </c>
      <c r="P226">
        <v>1980</v>
      </c>
      <c r="Q226">
        <f>SUM(daily_activity[[#This Row],[VeryActiveMinutes]:[SedentaryMinutes]])</f>
        <v>1440</v>
      </c>
      <c r="R226">
        <f>daily_activity[[#This Row],[Total Mintues]]/60</f>
        <v>24</v>
      </c>
      <c r="S226">
        <f>IFERROR(daily_activity[[#This Row],[TotalDistance]]/daily_activity[[#This Row],[TotalSteps]],0)</f>
        <v>0</v>
      </c>
      <c r="T226">
        <f>IFERROR(daily_activity[[#This Row],[TrackerDistance]]/(daily_activity[[#This Row],[Total Mintues]]*daily_activity[[#This Row],[Step Length]]),0)</f>
        <v>0</v>
      </c>
      <c r="W226" s="13">
        <v>0</v>
      </c>
      <c r="X226" s="13">
        <v>1980</v>
      </c>
      <c r="AD226" s="18" t="s">
        <v>58</v>
      </c>
      <c r="AE226" s="18">
        <v>24</v>
      </c>
      <c r="AF226" s="16">
        <v>0</v>
      </c>
      <c r="AG226" s="16">
        <v>1980</v>
      </c>
    </row>
    <row r="227" spans="1:33" x14ac:dyDescent="0.3">
      <c r="A227">
        <v>4020332650</v>
      </c>
      <c r="B227" s="1">
        <v>42483</v>
      </c>
      <c r="C227" t="str">
        <f t="shared" si="3"/>
        <v>Saturday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1440</v>
      </c>
      <c r="P227">
        <v>1980</v>
      </c>
      <c r="Q227">
        <f>SUM(daily_activity[[#This Row],[VeryActiveMinutes]:[SedentaryMinutes]])</f>
        <v>1440</v>
      </c>
      <c r="R227">
        <f>daily_activity[[#This Row],[Total Mintues]]/60</f>
        <v>24</v>
      </c>
      <c r="S227">
        <f>IFERROR(daily_activity[[#This Row],[TotalDistance]]/daily_activity[[#This Row],[TotalSteps]],0)</f>
        <v>0</v>
      </c>
      <c r="T227">
        <f>IFERROR(daily_activity[[#This Row],[TrackerDistance]]/(daily_activity[[#This Row],[Total Mintues]]*daily_activity[[#This Row],[Step Length]]),0)</f>
        <v>0</v>
      </c>
      <c r="W227" s="13">
        <v>0</v>
      </c>
      <c r="X227" s="13">
        <v>1980</v>
      </c>
      <c r="AD227" s="19" t="s">
        <v>59</v>
      </c>
      <c r="AE227" s="19">
        <v>24</v>
      </c>
      <c r="AF227" s="17">
        <v>0</v>
      </c>
      <c r="AG227" s="17">
        <v>1980</v>
      </c>
    </row>
    <row r="228" spans="1:33" x14ac:dyDescent="0.3">
      <c r="A228">
        <v>4020332650</v>
      </c>
      <c r="B228" s="1">
        <v>42484</v>
      </c>
      <c r="C228" t="str">
        <f t="shared" si="3"/>
        <v>Sunday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1440</v>
      </c>
      <c r="P228">
        <v>1980</v>
      </c>
      <c r="Q228">
        <f>SUM(daily_activity[[#This Row],[VeryActiveMinutes]:[SedentaryMinutes]])</f>
        <v>1440</v>
      </c>
      <c r="R228">
        <f>daily_activity[[#This Row],[Total Mintues]]/60</f>
        <v>24</v>
      </c>
      <c r="S228">
        <f>IFERROR(daily_activity[[#This Row],[TotalDistance]]/daily_activity[[#This Row],[TotalSteps]],0)</f>
        <v>0</v>
      </c>
      <c r="T228">
        <f>IFERROR(daily_activity[[#This Row],[TrackerDistance]]/(daily_activity[[#This Row],[Total Mintues]]*daily_activity[[#This Row],[Step Length]]),0)</f>
        <v>0</v>
      </c>
      <c r="W228" s="13">
        <v>0</v>
      </c>
      <c r="X228" s="13">
        <v>1980</v>
      </c>
      <c r="AD228" s="18" t="s">
        <v>16</v>
      </c>
      <c r="AE228" s="18">
        <v>24</v>
      </c>
      <c r="AF228" s="16">
        <v>0</v>
      </c>
      <c r="AG228" s="16">
        <v>1980</v>
      </c>
    </row>
    <row r="229" spans="1:33" x14ac:dyDescent="0.3">
      <c r="A229">
        <v>4020332650</v>
      </c>
      <c r="B229" s="1">
        <v>42485</v>
      </c>
      <c r="C229" t="str">
        <f t="shared" si="3"/>
        <v>Monday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1440</v>
      </c>
      <c r="P229">
        <v>1980</v>
      </c>
      <c r="Q229">
        <f>SUM(daily_activity[[#This Row],[VeryActiveMinutes]:[SedentaryMinutes]])</f>
        <v>1440</v>
      </c>
      <c r="R229">
        <f>daily_activity[[#This Row],[Total Mintues]]/60</f>
        <v>24</v>
      </c>
      <c r="S229">
        <f>IFERROR(daily_activity[[#This Row],[TotalDistance]]/daily_activity[[#This Row],[TotalSteps]],0)</f>
        <v>0</v>
      </c>
      <c r="T229">
        <f>IFERROR(daily_activity[[#This Row],[TrackerDistance]]/(daily_activity[[#This Row],[Total Mintues]]*daily_activity[[#This Row],[Step Length]]),0)</f>
        <v>0</v>
      </c>
      <c r="W229" s="13">
        <v>0</v>
      </c>
      <c r="X229" s="13">
        <v>1980</v>
      </c>
      <c r="AD229" s="19" t="s">
        <v>61</v>
      </c>
      <c r="AE229" s="19">
        <v>24</v>
      </c>
      <c r="AF229" s="17">
        <v>0</v>
      </c>
      <c r="AG229" s="17">
        <v>1980</v>
      </c>
    </row>
    <row r="230" spans="1:33" x14ac:dyDescent="0.3">
      <c r="A230">
        <v>4020332650</v>
      </c>
      <c r="B230" s="1">
        <v>42486</v>
      </c>
      <c r="C230" t="str">
        <f t="shared" si="3"/>
        <v>Tuesday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1440</v>
      </c>
      <c r="P230">
        <v>1980</v>
      </c>
      <c r="Q230">
        <f>SUM(daily_activity[[#This Row],[VeryActiveMinutes]:[SedentaryMinutes]])</f>
        <v>1440</v>
      </c>
      <c r="R230">
        <f>daily_activity[[#This Row],[Total Mintues]]/60</f>
        <v>24</v>
      </c>
      <c r="S230">
        <f>IFERROR(daily_activity[[#This Row],[TotalDistance]]/daily_activity[[#This Row],[TotalSteps]],0)</f>
        <v>0</v>
      </c>
      <c r="T230">
        <f>IFERROR(daily_activity[[#This Row],[TrackerDistance]]/(daily_activity[[#This Row],[Total Mintues]]*daily_activity[[#This Row],[Step Length]]),0)</f>
        <v>0</v>
      </c>
      <c r="W230" s="13">
        <v>0</v>
      </c>
      <c r="X230" s="13">
        <v>1980</v>
      </c>
      <c r="AD230" s="18" t="s">
        <v>57</v>
      </c>
      <c r="AE230" s="18">
        <v>24</v>
      </c>
      <c r="AF230" s="16">
        <v>0</v>
      </c>
      <c r="AG230" s="16">
        <v>1980</v>
      </c>
    </row>
    <row r="231" spans="1:33" x14ac:dyDescent="0.3">
      <c r="A231">
        <v>4020332650</v>
      </c>
      <c r="B231" s="1">
        <v>42487</v>
      </c>
      <c r="C231" t="str">
        <f t="shared" si="3"/>
        <v>Wednesday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1440</v>
      </c>
      <c r="P231">
        <v>1980</v>
      </c>
      <c r="Q231">
        <f>SUM(daily_activity[[#This Row],[VeryActiveMinutes]:[SedentaryMinutes]])</f>
        <v>1440</v>
      </c>
      <c r="R231">
        <f>daily_activity[[#This Row],[Total Mintues]]/60</f>
        <v>24</v>
      </c>
      <c r="S231">
        <f>IFERROR(daily_activity[[#This Row],[TotalDistance]]/daily_activity[[#This Row],[TotalSteps]],0)</f>
        <v>0</v>
      </c>
      <c r="T231">
        <f>IFERROR(daily_activity[[#This Row],[TrackerDistance]]/(daily_activity[[#This Row],[Total Mintues]]*daily_activity[[#This Row],[Step Length]]),0)</f>
        <v>0</v>
      </c>
      <c r="W231" s="13">
        <v>0</v>
      </c>
      <c r="X231" s="13">
        <v>1980</v>
      </c>
      <c r="AD231" s="19" t="s">
        <v>62</v>
      </c>
      <c r="AE231" s="19">
        <v>24</v>
      </c>
      <c r="AF231" s="17">
        <v>0</v>
      </c>
      <c r="AG231" s="17">
        <v>1980</v>
      </c>
    </row>
    <row r="232" spans="1:33" x14ac:dyDescent="0.3">
      <c r="A232">
        <v>4020332650</v>
      </c>
      <c r="B232" s="1">
        <v>42488</v>
      </c>
      <c r="C232" t="str">
        <f t="shared" si="3"/>
        <v>Thursday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1440</v>
      </c>
      <c r="P232">
        <v>1980</v>
      </c>
      <c r="Q232">
        <f>SUM(daily_activity[[#This Row],[VeryActiveMinutes]:[SedentaryMinutes]])</f>
        <v>1440</v>
      </c>
      <c r="R232">
        <f>daily_activity[[#This Row],[Total Mintues]]/60</f>
        <v>24</v>
      </c>
      <c r="S232">
        <f>IFERROR(daily_activity[[#This Row],[TotalDistance]]/daily_activity[[#This Row],[TotalSteps]],0)</f>
        <v>0</v>
      </c>
      <c r="T232">
        <f>IFERROR(daily_activity[[#This Row],[TrackerDistance]]/(daily_activity[[#This Row],[Total Mintues]]*daily_activity[[#This Row],[Step Length]]),0)</f>
        <v>0</v>
      </c>
      <c r="W232" s="13">
        <v>0</v>
      </c>
      <c r="X232" s="13">
        <v>1980</v>
      </c>
      <c r="AD232" s="18" t="s">
        <v>60</v>
      </c>
      <c r="AE232" s="18">
        <v>24</v>
      </c>
      <c r="AF232" s="16">
        <v>0</v>
      </c>
      <c r="AG232" s="16">
        <v>1980</v>
      </c>
    </row>
    <row r="233" spans="1:33" x14ac:dyDescent="0.3">
      <c r="A233">
        <v>4020332650</v>
      </c>
      <c r="B233" s="1">
        <v>42489</v>
      </c>
      <c r="C233" t="str">
        <f t="shared" si="3"/>
        <v>Friday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1440</v>
      </c>
      <c r="P233">
        <v>1980</v>
      </c>
      <c r="Q233">
        <f>SUM(daily_activity[[#This Row],[VeryActiveMinutes]:[SedentaryMinutes]])</f>
        <v>1440</v>
      </c>
      <c r="R233">
        <f>daily_activity[[#This Row],[Total Mintues]]/60</f>
        <v>24</v>
      </c>
      <c r="S233">
        <f>IFERROR(daily_activity[[#This Row],[TotalDistance]]/daily_activity[[#This Row],[TotalSteps]],0)</f>
        <v>0</v>
      </c>
      <c r="T233">
        <f>IFERROR(daily_activity[[#This Row],[TrackerDistance]]/(daily_activity[[#This Row],[Total Mintues]]*daily_activity[[#This Row],[Step Length]]),0)</f>
        <v>0</v>
      </c>
      <c r="W233" s="13">
        <v>0</v>
      </c>
      <c r="X233" s="13">
        <v>1980</v>
      </c>
      <c r="AD233" s="19" t="s">
        <v>58</v>
      </c>
      <c r="AE233" s="19">
        <v>24</v>
      </c>
      <c r="AF233" s="17">
        <v>0</v>
      </c>
      <c r="AG233" s="17">
        <v>1980</v>
      </c>
    </row>
    <row r="234" spans="1:33" x14ac:dyDescent="0.3">
      <c r="A234">
        <v>4020332650</v>
      </c>
      <c r="B234" s="1">
        <v>42490</v>
      </c>
      <c r="C234" t="str">
        <f t="shared" si="3"/>
        <v>Saturday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1440</v>
      </c>
      <c r="P234">
        <v>1980</v>
      </c>
      <c r="Q234">
        <f>SUM(daily_activity[[#This Row],[VeryActiveMinutes]:[SedentaryMinutes]])</f>
        <v>1440</v>
      </c>
      <c r="R234">
        <f>daily_activity[[#This Row],[Total Mintues]]/60</f>
        <v>24</v>
      </c>
      <c r="S234">
        <f>IFERROR(daily_activity[[#This Row],[TotalDistance]]/daily_activity[[#This Row],[TotalSteps]],0)</f>
        <v>0</v>
      </c>
      <c r="T234">
        <f>IFERROR(daily_activity[[#This Row],[TrackerDistance]]/(daily_activity[[#This Row],[Total Mintues]]*daily_activity[[#This Row],[Step Length]]),0)</f>
        <v>0</v>
      </c>
      <c r="W234" s="13">
        <v>0</v>
      </c>
      <c r="X234" s="13">
        <v>1980</v>
      </c>
      <c r="AD234" s="18" t="s">
        <v>59</v>
      </c>
      <c r="AE234" s="18">
        <v>24</v>
      </c>
      <c r="AF234" s="16">
        <v>0</v>
      </c>
      <c r="AG234" s="16">
        <v>1980</v>
      </c>
    </row>
    <row r="235" spans="1:33" x14ac:dyDescent="0.3">
      <c r="A235">
        <v>4057192912</v>
      </c>
      <c r="B235" s="1">
        <v>42473</v>
      </c>
      <c r="C235" t="str">
        <f t="shared" si="3"/>
        <v>Wednesday</v>
      </c>
      <c r="D235">
        <v>5974</v>
      </c>
      <c r="E235">
        <v>4.4699997900000001</v>
      </c>
      <c r="F235">
        <v>4.4699997900000001</v>
      </c>
      <c r="G235">
        <v>0</v>
      </c>
      <c r="H235">
        <v>0</v>
      </c>
      <c r="I235">
        <v>0</v>
      </c>
      <c r="J235">
        <v>4.3699998860000004</v>
      </c>
      <c r="K235">
        <v>0</v>
      </c>
      <c r="L235">
        <v>0</v>
      </c>
      <c r="M235">
        <v>0</v>
      </c>
      <c r="N235">
        <v>160</v>
      </c>
      <c r="O235">
        <v>1280</v>
      </c>
      <c r="P235">
        <v>2306</v>
      </c>
      <c r="Q235">
        <f>SUM(daily_activity[[#This Row],[VeryActiveMinutes]:[SedentaryMinutes]])</f>
        <v>1440</v>
      </c>
      <c r="R235">
        <f>daily_activity[[#This Row],[Total Mintues]]/60</f>
        <v>24</v>
      </c>
      <c r="S235">
        <f>IFERROR(daily_activity[[#This Row],[TotalDistance]]/daily_activity[[#This Row],[TotalSteps]],0)</f>
        <v>7.4824234851021091E-4</v>
      </c>
      <c r="T235">
        <f>IFERROR(daily_activity[[#This Row],[TrackerDistance]]/(daily_activity[[#This Row],[Total Mintues]]*daily_activity[[#This Row],[Step Length]]),0)</f>
        <v>4.1486111111111112</v>
      </c>
      <c r="W235" s="13">
        <v>5974</v>
      </c>
      <c r="X235" s="13">
        <v>2306</v>
      </c>
      <c r="AD235" s="19" t="s">
        <v>62</v>
      </c>
      <c r="AE235" s="19">
        <v>24</v>
      </c>
      <c r="AF235" s="17">
        <v>5974</v>
      </c>
      <c r="AG235" s="17">
        <v>2306</v>
      </c>
    </row>
    <row r="236" spans="1:33" x14ac:dyDescent="0.3">
      <c r="A236">
        <v>4057192912</v>
      </c>
      <c r="B236" s="1">
        <v>42474</v>
      </c>
      <c r="C236" t="str">
        <f t="shared" si="3"/>
        <v>Thursday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1440</v>
      </c>
      <c r="P236">
        <v>1776</v>
      </c>
      <c r="Q236">
        <f>SUM(daily_activity[[#This Row],[VeryActiveMinutes]:[SedentaryMinutes]])</f>
        <v>1440</v>
      </c>
      <c r="R236">
        <f>daily_activity[[#This Row],[Total Mintues]]/60</f>
        <v>24</v>
      </c>
      <c r="S236">
        <f>IFERROR(daily_activity[[#This Row],[TotalDistance]]/daily_activity[[#This Row],[TotalSteps]],0)</f>
        <v>0</v>
      </c>
      <c r="T236">
        <f>IFERROR(daily_activity[[#This Row],[TrackerDistance]]/(daily_activity[[#This Row],[Total Mintues]]*daily_activity[[#This Row],[Step Length]]),0)</f>
        <v>0</v>
      </c>
      <c r="W236" s="13">
        <v>0</v>
      </c>
      <c r="X236" s="13">
        <v>1776</v>
      </c>
      <c r="AD236" s="18" t="s">
        <v>60</v>
      </c>
      <c r="AE236" s="18">
        <v>24</v>
      </c>
      <c r="AF236" s="16">
        <v>0</v>
      </c>
      <c r="AG236" s="16">
        <v>1776</v>
      </c>
    </row>
    <row r="237" spans="1:33" x14ac:dyDescent="0.3">
      <c r="A237">
        <v>4057192912</v>
      </c>
      <c r="B237" s="1">
        <v>42475</v>
      </c>
      <c r="C237" t="str">
        <f t="shared" si="3"/>
        <v>Friday</v>
      </c>
      <c r="D237">
        <v>3984</v>
      </c>
      <c r="E237">
        <v>2.9500000480000002</v>
      </c>
      <c r="F237">
        <v>2.9500000480000002</v>
      </c>
      <c r="G237">
        <v>0</v>
      </c>
      <c r="H237">
        <v>0.209999993</v>
      </c>
      <c r="I237">
        <v>0.25999999000000001</v>
      </c>
      <c r="J237">
        <v>2.4400000569999998</v>
      </c>
      <c r="K237">
        <v>0</v>
      </c>
      <c r="L237">
        <v>3</v>
      </c>
      <c r="M237">
        <v>6</v>
      </c>
      <c r="N237">
        <v>88</v>
      </c>
      <c r="O237">
        <v>873</v>
      </c>
      <c r="P237">
        <v>1527</v>
      </c>
      <c r="Q237">
        <f>SUM(daily_activity[[#This Row],[VeryActiveMinutes]:[SedentaryMinutes]])</f>
        <v>970</v>
      </c>
      <c r="R237">
        <f>daily_activity[[#This Row],[Total Mintues]]/60</f>
        <v>16.166666666666668</v>
      </c>
      <c r="S237">
        <f>IFERROR(daily_activity[[#This Row],[TotalDistance]]/daily_activity[[#This Row],[TotalSteps]],0)</f>
        <v>7.4046185943775109E-4</v>
      </c>
      <c r="T237">
        <f>IFERROR(daily_activity[[#This Row],[TrackerDistance]]/(daily_activity[[#This Row],[Total Mintues]]*daily_activity[[#This Row],[Step Length]]),0)</f>
        <v>4.1072164948453604</v>
      </c>
      <c r="W237" s="13">
        <v>3984</v>
      </c>
      <c r="X237" s="13">
        <v>1527</v>
      </c>
      <c r="AD237" s="19" t="s">
        <v>58</v>
      </c>
      <c r="AE237" s="19">
        <v>16.166666666666668</v>
      </c>
      <c r="AF237" s="17">
        <v>3984</v>
      </c>
      <c r="AG237" s="17">
        <v>1527</v>
      </c>
    </row>
    <row r="238" spans="1:33" x14ac:dyDescent="0.3">
      <c r="A238">
        <v>4319703577</v>
      </c>
      <c r="B238" s="1">
        <v>42473</v>
      </c>
      <c r="C238" t="str">
        <f t="shared" si="3"/>
        <v>Wednesday</v>
      </c>
      <c r="D238">
        <v>8204</v>
      </c>
      <c r="E238">
        <v>5.5</v>
      </c>
      <c r="F238">
        <v>5.5</v>
      </c>
      <c r="G238">
        <v>0</v>
      </c>
      <c r="H238">
        <v>0.52999997099999996</v>
      </c>
      <c r="I238">
        <v>0.58999997400000004</v>
      </c>
      <c r="J238">
        <v>1.309999943</v>
      </c>
      <c r="K238">
        <v>0</v>
      </c>
      <c r="L238">
        <v>8</v>
      </c>
      <c r="M238">
        <v>15</v>
      </c>
      <c r="N238">
        <v>96</v>
      </c>
      <c r="O238">
        <v>1234</v>
      </c>
      <c r="P238">
        <v>2135</v>
      </c>
      <c r="Q238">
        <f>SUM(daily_activity[[#This Row],[VeryActiveMinutes]:[SedentaryMinutes]])</f>
        <v>1353</v>
      </c>
      <c r="R238">
        <f>daily_activity[[#This Row],[Total Mintues]]/60</f>
        <v>22.55</v>
      </c>
      <c r="S238">
        <f>IFERROR(daily_activity[[#This Row],[TotalDistance]]/daily_activity[[#This Row],[TotalSteps]],0)</f>
        <v>6.7040468064358846E-4</v>
      </c>
      <c r="T238">
        <f>IFERROR(daily_activity[[#This Row],[TrackerDistance]]/(daily_activity[[#This Row],[Total Mintues]]*daily_activity[[#This Row],[Step Length]]),0)</f>
        <v>6.0635624538063562</v>
      </c>
      <c r="W238" s="13">
        <v>8204</v>
      </c>
      <c r="X238" s="13">
        <v>2135</v>
      </c>
      <c r="AD238" s="18" t="s">
        <v>62</v>
      </c>
      <c r="AE238" s="18">
        <v>22.55</v>
      </c>
      <c r="AF238" s="16">
        <v>8204</v>
      </c>
      <c r="AG238" s="16">
        <v>2135</v>
      </c>
    </row>
    <row r="239" spans="1:33" x14ac:dyDescent="0.3">
      <c r="A239">
        <v>4319703577</v>
      </c>
      <c r="B239" s="1">
        <v>42474</v>
      </c>
      <c r="C239" t="str">
        <f t="shared" si="3"/>
        <v>Thursday</v>
      </c>
      <c r="D239">
        <v>10210</v>
      </c>
      <c r="E239">
        <v>6.8800001139999996</v>
      </c>
      <c r="F239">
        <v>6.8800001139999996</v>
      </c>
      <c r="G239">
        <v>0</v>
      </c>
      <c r="H239">
        <v>0.109999999</v>
      </c>
      <c r="I239">
        <v>0.33000001299999998</v>
      </c>
      <c r="J239">
        <v>6.4400000569999998</v>
      </c>
      <c r="K239">
        <v>0</v>
      </c>
      <c r="L239">
        <v>1</v>
      </c>
      <c r="M239">
        <v>9</v>
      </c>
      <c r="N239">
        <v>339</v>
      </c>
      <c r="O239">
        <v>589</v>
      </c>
      <c r="P239">
        <v>2302</v>
      </c>
      <c r="Q239">
        <f>SUM(daily_activity[[#This Row],[VeryActiveMinutes]:[SedentaryMinutes]])</f>
        <v>938</v>
      </c>
      <c r="R239">
        <f>daily_activity[[#This Row],[Total Mintues]]/60</f>
        <v>15.633333333333333</v>
      </c>
      <c r="S239">
        <f>IFERROR(daily_activity[[#This Row],[TotalDistance]]/daily_activity[[#This Row],[TotalSteps]],0)</f>
        <v>6.7384917864838387E-4</v>
      </c>
      <c r="T239">
        <f>IFERROR(daily_activity[[#This Row],[TrackerDistance]]/(daily_activity[[#This Row],[Total Mintues]]*daily_activity[[#This Row],[Step Length]]),0)</f>
        <v>10.884861407249469</v>
      </c>
      <c r="W239" s="13">
        <v>10210</v>
      </c>
      <c r="X239" s="13">
        <v>2302</v>
      </c>
      <c r="AD239" s="19" t="s">
        <v>60</v>
      </c>
      <c r="AE239" s="19">
        <v>15.633333333333333</v>
      </c>
      <c r="AF239" s="17">
        <v>10210</v>
      </c>
      <c r="AG239" s="17">
        <v>2302</v>
      </c>
    </row>
    <row r="240" spans="1:33" x14ac:dyDescent="0.3">
      <c r="A240">
        <v>4319703577</v>
      </c>
      <c r="B240" s="1">
        <v>42475</v>
      </c>
      <c r="C240" t="str">
        <f t="shared" si="3"/>
        <v>Friday</v>
      </c>
      <c r="D240">
        <v>5664</v>
      </c>
      <c r="E240">
        <v>3.7999999519999998</v>
      </c>
      <c r="F240">
        <v>3.7999999519999998</v>
      </c>
      <c r="G240">
        <v>0</v>
      </c>
      <c r="H240">
        <v>0</v>
      </c>
      <c r="I240">
        <v>0</v>
      </c>
      <c r="J240">
        <v>3.7999999519999998</v>
      </c>
      <c r="K240">
        <v>0</v>
      </c>
      <c r="L240">
        <v>0</v>
      </c>
      <c r="M240">
        <v>0</v>
      </c>
      <c r="N240">
        <v>228</v>
      </c>
      <c r="O240">
        <v>752</v>
      </c>
      <c r="P240">
        <v>1985</v>
      </c>
      <c r="Q240">
        <f>SUM(daily_activity[[#This Row],[VeryActiveMinutes]:[SedentaryMinutes]])</f>
        <v>980</v>
      </c>
      <c r="R240">
        <f>daily_activity[[#This Row],[Total Mintues]]/60</f>
        <v>16.333333333333332</v>
      </c>
      <c r="S240">
        <f>IFERROR(daily_activity[[#This Row],[TotalDistance]]/daily_activity[[#This Row],[TotalSteps]],0)</f>
        <v>6.7090394632768357E-4</v>
      </c>
      <c r="T240">
        <f>IFERROR(daily_activity[[#This Row],[TrackerDistance]]/(daily_activity[[#This Row],[Total Mintues]]*daily_activity[[#This Row],[Step Length]]),0)</f>
        <v>5.7795918367346939</v>
      </c>
      <c r="W240" s="13">
        <v>5664</v>
      </c>
      <c r="X240" s="13">
        <v>1985</v>
      </c>
      <c r="AD240" s="18" t="s">
        <v>58</v>
      </c>
      <c r="AE240" s="18">
        <v>16.333333333333332</v>
      </c>
      <c r="AF240" s="16">
        <v>5664</v>
      </c>
      <c r="AG240" s="16">
        <v>1985</v>
      </c>
    </row>
    <row r="241" spans="1:33" x14ac:dyDescent="0.3">
      <c r="A241">
        <v>4319703577</v>
      </c>
      <c r="B241" s="1">
        <v>42476</v>
      </c>
      <c r="C241" t="str">
        <f t="shared" si="3"/>
        <v>Saturday</v>
      </c>
      <c r="D241">
        <v>4744</v>
      </c>
      <c r="E241">
        <v>3.1800000669999999</v>
      </c>
      <c r="F241">
        <v>3.1800000669999999</v>
      </c>
      <c r="G241">
        <v>0</v>
      </c>
      <c r="H241">
        <v>0</v>
      </c>
      <c r="I241">
        <v>0</v>
      </c>
      <c r="J241">
        <v>3.1800000669999999</v>
      </c>
      <c r="K241">
        <v>0</v>
      </c>
      <c r="L241">
        <v>0</v>
      </c>
      <c r="M241">
        <v>0</v>
      </c>
      <c r="N241">
        <v>194</v>
      </c>
      <c r="O241">
        <v>724</v>
      </c>
      <c r="P241">
        <v>1884</v>
      </c>
      <c r="Q241">
        <f>SUM(daily_activity[[#This Row],[VeryActiveMinutes]:[SedentaryMinutes]])</f>
        <v>918</v>
      </c>
      <c r="R241">
        <f>daily_activity[[#This Row],[Total Mintues]]/60</f>
        <v>15.3</v>
      </c>
      <c r="S241">
        <f>IFERROR(daily_activity[[#This Row],[TotalDistance]]/daily_activity[[#This Row],[TotalSteps]],0)</f>
        <v>6.7032041884485666E-4</v>
      </c>
      <c r="T241">
        <f>IFERROR(daily_activity[[#This Row],[TrackerDistance]]/(daily_activity[[#This Row],[Total Mintues]]*daily_activity[[#This Row],[Step Length]]),0)</f>
        <v>5.1677559912854036</v>
      </c>
      <c r="W241" s="13">
        <v>4744</v>
      </c>
      <c r="X241" s="13">
        <v>1884</v>
      </c>
      <c r="AD241" s="19" t="s">
        <v>59</v>
      </c>
      <c r="AE241" s="19">
        <v>15.3</v>
      </c>
      <c r="AF241" s="17">
        <v>4744</v>
      </c>
      <c r="AG241" s="17">
        <v>1884</v>
      </c>
    </row>
    <row r="242" spans="1:33" x14ac:dyDescent="0.3">
      <c r="A242">
        <v>4319703577</v>
      </c>
      <c r="B242" s="1">
        <v>42477</v>
      </c>
      <c r="C242" t="str">
        <f t="shared" si="3"/>
        <v>Sunday</v>
      </c>
      <c r="D242">
        <v>29</v>
      </c>
      <c r="E242">
        <v>0.02</v>
      </c>
      <c r="F242">
        <v>0.02</v>
      </c>
      <c r="G242">
        <v>0</v>
      </c>
      <c r="H242">
        <v>0</v>
      </c>
      <c r="I242">
        <v>0</v>
      </c>
      <c r="J242">
        <v>0.02</v>
      </c>
      <c r="K242">
        <v>0</v>
      </c>
      <c r="L242">
        <v>0</v>
      </c>
      <c r="M242">
        <v>0</v>
      </c>
      <c r="N242">
        <v>3</v>
      </c>
      <c r="O242">
        <v>1363</v>
      </c>
      <c r="P242">
        <v>1464</v>
      </c>
      <c r="Q242">
        <f>SUM(daily_activity[[#This Row],[VeryActiveMinutes]:[SedentaryMinutes]])</f>
        <v>1366</v>
      </c>
      <c r="R242">
        <f>daily_activity[[#This Row],[Total Mintues]]/60</f>
        <v>22.766666666666666</v>
      </c>
      <c r="S242">
        <f>IFERROR(daily_activity[[#This Row],[TotalDistance]]/daily_activity[[#This Row],[TotalSteps]],0)</f>
        <v>6.8965517241379316E-4</v>
      </c>
      <c r="T242">
        <f>IFERROR(daily_activity[[#This Row],[TrackerDistance]]/(daily_activity[[#This Row],[Total Mintues]]*daily_activity[[#This Row],[Step Length]]),0)</f>
        <v>2.1229868228404097E-2</v>
      </c>
      <c r="W242" s="13">
        <v>29</v>
      </c>
      <c r="X242" s="13">
        <v>1464</v>
      </c>
      <c r="AD242" s="18" t="s">
        <v>16</v>
      </c>
      <c r="AE242" s="18">
        <v>22.766666666666666</v>
      </c>
      <c r="AF242" s="16">
        <v>29</v>
      </c>
      <c r="AG242" s="16">
        <v>1464</v>
      </c>
    </row>
    <row r="243" spans="1:33" x14ac:dyDescent="0.3">
      <c r="A243">
        <v>4319703577</v>
      </c>
      <c r="B243" s="1">
        <v>42478</v>
      </c>
      <c r="C243" t="str">
        <f t="shared" si="3"/>
        <v>Monday</v>
      </c>
      <c r="D243">
        <v>2276</v>
      </c>
      <c r="E243">
        <v>1.5499999520000001</v>
      </c>
      <c r="F243">
        <v>1.5499999520000001</v>
      </c>
      <c r="G243">
        <v>0</v>
      </c>
      <c r="H243">
        <v>7.0000000000000007E-2</v>
      </c>
      <c r="I243">
        <v>0.33000001299999998</v>
      </c>
      <c r="J243">
        <v>1.1200000050000001</v>
      </c>
      <c r="K243">
        <v>0</v>
      </c>
      <c r="L243">
        <v>1</v>
      </c>
      <c r="M243">
        <v>9</v>
      </c>
      <c r="N243">
        <v>58</v>
      </c>
      <c r="O243">
        <v>824</v>
      </c>
      <c r="P243">
        <v>1632</v>
      </c>
      <c r="Q243">
        <f>SUM(daily_activity[[#This Row],[VeryActiveMinutes]:[SedentaryMinutes]])</f>
        <v>892</v>
      </c>
      <c r="R243">
        <f>daily_activity[[#This Row],[Total Mintues]]/60</f>
        <v>14.866666666666667</v>
      </c>
      <c r="S243">
        <f>IFERROR(daily_activity[[#This Row],[TotalDistance]]/daily_activity[[#This Row],[TotalSteps]],0)</f>
        <v>6.8101931107205629E-4</v>
      </c>
      <c r="T243">
        <f>IFERROR(daily_activity[[#This Row],[TrackerDistance]]/(daily_activity[[#This Row],[Total Mintues]]*daily_activity[[#This Row],[Step Length]]),0)</f>
        <v>2.551569506726457</v>
      </c>
      <c r="W243" s="13">
        <v>2276</v>
      </c>
      <c r="X243" s="13">
        <v>1632</v>
      </c>
      <c r="AD243" s="19" t="s">
        <v>61</v>
      </c>
      <c r="AE243" s="19">
        <v>14.866666666666667</v>
      </c>
      <c r="AF243" s="17">
        <v>2276</v>
      </c>
      <c r="AG243" s="17">
        <v>1632</v>
      </c>
    </row>
    <row r="244" spans="1:33" x14ac:dyDescent="0.3">
      <c r="A244">
        <v>4319703577</v>
      </c>
      <c r="B244" s="1">
        <v>42479</v>
      </c>
      <c r="C244" t="str">
        <f t="shared" si="3"/>
        <v>Tuesday</v>
      </c>
      <c r="D244">
        <v>8925</v>
      </c>
      <c r="E244">
        <v>5.9899997709999999</v>
      </c>
      <c r="F244">
        <v>5.9899997709999999</v>
      </c>
      <c r="G244">
        <v>0</v>
      </c>
      <c r="H244">
        <v>0</v>
      </c>
      <c r="I244">
        <v>0</v>
      </c>
      <c r="J244">
        <v>5.9899997709999999</v>
      </c>
      <c r="K244">
        <v>0</v>
      </c>
      <c r="L244">
        <v>0</v>
      </c>
      <c r="M244">
        <v>0</v>
      </c>
      <c r="N244">
        <v>311</v>
      </c>
      <c r="O244">
        <v>604</v>
      </c>
      <c r="P244">
        <v>2200</v>
      </c>
      <c r="Q244">
        <f>SUM(daily_activity[[#This Row],[VeryActiveMinutes]:[SedentaryMinutes]])</f>
        <v>915</v>
      </c>
      <c r="R244">
        <f>daily_activity[[#This Row],[Total Mintues]]/60</f>
        <v>15.25</v>
      </c>
      <c r="S244">
        <f>IFERROR(daily_activity[[#This Row],[TotalDistance]]/daily_activity[[#This Row],[TotalSteps]],0)</f>
        <v>6.7114843372549019E-4</v>
      </c>
      <c r="T244">
        <f>IFERROR(daily_activity[[#This Row],[TrackerDistance]]/(daily_activity[[#This Row],[Total Mintues]]*daily_activity[[#This Row],[Step Length]]),0)</f>
        <v>9.7540983606557372</v>
      </c>
      <c r="W244" s="13">
        <v>8925</v>
      </c>
      <c r="X244" s="13">
        <v>2200</v>
      </c>
      <c r="AD244" s="18" t="s">
        <v>57</v>
      </c>
      <c r="AE244" s="18">
        <v>15.25</v>
      </c>
      <c r="AF244" s="16">
        <v>8925</v>
      </c>
      <c r="AG244" s="16">
        <v>2200</v>
      </c>
    </row>
    <row r="245" spans="1:33" x14ac:dyDescent="0.3">
      <c r="A245">
        <v>4319703577</v>
      </c>
      <c r="B245" s="1">
        <v>42480</v>
      </c>
      <c r="C245" t="str">
        <f t="shared" si="3"/>
        <v>Wednesday</v>
      </c>
      <c r="D245">
        <v>8954</v>
      </c>
      <c r="E245">
        <v>6.0100002290000001</v>
      </c>
      <c r="F245">
        <v>6.0100002290000001</v>
      </c>
      <c r="G245">
        <v>0</v>
      </c>
      <c r="H245">
        <v>0</v>
      </c>
      <c r="I245">
        <v>0.68000000699999996</v>
      </c>
      <c r="J245">
        <v>5.3099999430000002</v>
      </c>
      <c r="K245">
        <v>0</v>
      </c>
      <c r="L245">
        <v>0</v>
      </c>
      <c r="M245">
        <v>18</v>
      </c>
      <c r="N245">
        <v>306</v>
      </c>
      <c r="O245">
        <v>671</v>
      </c>
      <c r="P245">
        <v>2220</v>
      </c>
      <c r="Q245">
        <f>SUM(daily_activity[[#This Row],[VeryActiveMinutes]:[SedentaryMinutes]])</f>
        <v>995</v>
      </c>
      <c r="R245">
        <f>daily_activity[[#This Row],[Total Mintues]]/60</f>
        <v>16.583333333333332</v>
      </c>
      <c r="S245">
        <f>IFERROR(daily_activity[[#This Row],[TotalDistance]]/daily_activity[[#This Row],[TotalSteps]],0)</f>
        <v>6.7120842405628766E-4</v>
      </c>
      <c r="T245">
        <f>IFERROR(daily_activity[[#This Row],[TrackerDistance]]/(daily_activity[[#This Row],[Total Mintues]]*daily_activity[[#This Row],[Step Length]]),0)</f>
        <v>8.9989949748743712</v>
      </c>
      <c r="W245" s="13">
        <v>8954</v>
      </c>
      <c r="X245" s="13">
        <v>2220</v>
      </c>
      <c r="AD245" s="19" t="s">
        <v>62</v>
      </c>
      <c r="AE245" s="19">
        <v>16.583333333333332</v>
      </c>
      <c r="AF245" s="17">
        <v>8954</v>
      </c>
      <c r="AG245" s="17">
        <v>2220</v>
      </c>
    </row>
    <row r="246" spans="1:33" x14ac:dyDescent="0.3">
      <c r="A246">
        <v>4319703577</v>
      </c>
      <c r="B246" s="1">
        <v>42481</v>
      </c>
      <c r="C246" t="str">
        <f t="shared" si="3"/>
        <v>Thursday</v>
      </c>
      <c r="D246">
        <v>3702</v>
      </c>
      <c r="E246">
        <v>2.4800000190000002</v>
      </c>
      <c r="F246">
        <v>2.4800000190000002</v>
      </c>
      <c r="G246">
        <v>0</v>
      </c>
      <c r="H246">
        <v>0</v>
      </c>
      <c r="I246">
        <v>0</v>
      </c>
      <c r="J246">
        <v>0.34999999399999998</v>
      </c>
      <c r="K246">
        <v>0</v>
      </c>
      <c r="L246">
        <v>0</v>
      </c>
      <c r="M246">
        <v>0</v>
      </c>
      <c r="N246">
        <v>34</v>
      </c>
      <c r="O246">
        <v>1265</v>
      </c>
      <c r="P246">
        <v>1792</v>
      </c>
      <c r="Q246">
        <f>SUM(daily_activity[[#This Row],[VeryActiveMinutes]:[SedentaryMinutes]])</f>
        <v>1299</v>
      </c>
      <c r="R246">
        <f>daily_activity[[#This Row],[Total Mintues]]/60</f>
        <v>21.65</v>
      </c>
      <c r="S246">
        <f>IFERROR(daily_activity[[#This Row],[TotalDistance]]/daily_activity[[#This Row],[TotalSteps]],0)</f>
        <v>6.699081628849271E-4</v>
      </c>
      <c r="T246">
        <f>IFERROR(daily_activity[[#This Row],[TrackerDistance]]/(daily_activity[[#This Row],[Total Mintues]]*daily_activity[[#This Row],[Step Length]]),0)</f>
        <v>2.8498845265588915</v>
      </c>
      <c r="W246" s="13">
        <v>3702</v>
      </c>
      <c r="X246" s="13">
        <v>1792</v>
      </c>
      <c r="AD246" s="18" t="s">
        <v>60</v>
      </c>
      <c r="AE246" s="18">
        <v>21.65</v>
      </c>
      <c r="AF246" s="16">
        <v>3702</v>
      </c>
      <c r="AG246" s="16">
        <v>1792</v>
      </c>
    </row>
    <row r="247" spans="1:33" x14ac:dyDescent="0.3">
      <c r="A247">
        <v>4319703577</v>
      </c>
      <c r="B247" s="1">
        <v>42482</v>
      </c>
      <c r="C247" t="str">
        <f t="shared" si="3"/>
        <v>Friday</v>
      </c>
      <c r="D247">
        <v>4500</v>
      </c>
      <c r="E247">
        <v>3.0199999809999998</v>
      </c>
      <c r="F247">
        <v>3.0199999809999998</v>
      </c>
      <c r="G247">
        <v>0</v>
      </c>
      <c r="H247">
        <v>5.9999998999999998E-2</v>
      </c>
      <c r="I247">
        <v>0.810000002</v>
      </c>
      <c r="J247">
        <v>2.1500000950000002</v>
      </c>
      <c r="K247">
        <v>0</v>
      </c>
      <c r="L247">
        <v>1</v>
      </c>
      <c r="M247">
        <v>19</v>
      </c>
      <c r="N247">
        <v>176</v>
      </c>
      <c r="O247">
        <v>709</v>
      </c>
      <c r="P247">
        <v>1886</v>
      </c>
      <c r="Q247">
        <f>SUM(daily_activity[[#This Row],[VeryActiveMinutes]:[SedentaryMinutes]])</f>
        <v>905</v>
      </c>
      <c r="R247">
        <f>daily_activity[[#This Row],[Total Mintues]]/60</f>
        <v>15.083333333333334</v>
      </c>
      <c r="S247">
        <f>IFERROR(daily_activity[[#This Row],[TotalDistance]]/daily_activity[[#This Row],[TotalSteps]],0)</f>
        <v>6.7111110688888886E-4</v>
      </c>
      <c r="T247">
        <f>IFERROR(daily_activity[[#This Row],[TrackerDistance]]/(daily_activity[[#This Row],[Total Mintues]]*daily_activity[[#This Row],[Step Length]]),0)</f>
        <v>4.9723756906077341</v>
      </c>
      <c r="W247" s="13">
        <v>4500</v>
      </c>
      <c r="X247" s="13">
        <v>1886</v>
      </c>
      <c r="AD247" s="19" t="s">
        <v>58</v>
      </c>
      <c r="AE247" s="19">
        <v>15.083333333333334</v>
      </c>
      <c r="AF247" s="17">
        <v>4500</v>
      </c>
      <c r="AG247" s="17">
        <v>1886</v>
      </c>
    </row>
    <row r="248" spans="1:33" x14ac:dyDescent="0.3">
      <c r="A248">
        <v>4319703577</v>
      </c>
      <c r="B248" s="1">
        <v>42483</v>
      </c>
      <c r="C248" t="str">
        <f t="shared" si="3"/>
        <v>Saturday</v>
      </c>
      <c r="D248">
        <v>4935</v>
      </c>
      <c r="E248">
        <v>3.3099999430000002</v>
      </c>
      <c r="F248">
        <v>3.3099999430000002</v>
      </c>
      <c r="G248">
        <v>0</v>
      </c>
      <c r="H248">
        <v>0</v>
      </c>
      <c r="I248">
        <v>0</v>
      </c>
      <c r="J248">
        <v>3.3099999430000002</v>
      </c>
      <c r="K248">
        <v>0</v>
      </c>
      <c r="L248">
        <v>0</v>
      </c>
      <c r="M248">
        <v>0</v>
      </c>
      <c r="N248">
        <v>233</v>
      </c>
      <c r="O248">
        <v>546</v>
      </c>
      <c r="P248">
        <v>1945</v>
      </c>
      <c r="Q248">
        <f>SUM(daily_activity[[#This Row],[VeryActiveMinutes]:[SedentaryMinutes]])</f>
        <v>779</v>
      </c>
      <c r="R248">
        <f>daily_activity[[#This Row],[Total Mintues]]/60</f>
        <v>12.983333333333333</v>
      </c>
      <c r="S248">
        <f>IFERROR(daily_activity[[#This Row],[TotalDistance]]/daily_activity[[#This Row],[TotalSteps]],0)</f>
        <v>6.7071934002026342E-4</v>
      </c>
      <c r="T248">
        <f>IFERROR(daily_activity[[#This Row],[TrackerDistance]]/(daily_activity[[#This Row],[Total Mintues]]*daily_activity[[#This Row],[Step Length]]),0)</f>
        <v>6.3350449293966626</v>
      </c>
      <c r="W248" s="13">
        <v>4935</v>
      </c>
      <c r="X248" s="13">
        <v>1945</v>
      </c>
      <c r="AD248" s="18" t="s">
        <v>59</v>
      </c>
      <c r="AE248" s="18">
        <v>12.983333333333333</v>
      </c>
      <c r="AF248" s="16">
        <v>4935</v>
      </c>
      <c r="AG248" s="16">
        <v>1945</v>
      </c>
    </row>
    <row r="249" spans="1:33" x14ac:dyDescent="0.3">
      <c r="A249">
        <v>4319703577</v>
      </c>
      <c r="B249" s="1">
        <v>42484</v>
      </c>
      <c r="C249" t="str">
        <f t="shared" si="3"/>
        <v>Sunday</v>
      </c>
      <c r="D249">
        <v>4081</v>
      </c>
      <c r="E249">
        <v>2.7400000100000002</v>
      </c>
      <c r="F249">
        <v>2.7400000100000002</v>
      </c>
      <c r="G249">
        <v>0</v>
      </c>
      <c r="H249">
        <v>5.9999998999999998E-2</v>
      </c>
      <c r="I249">
        <v>0.20000000300000001</v>
      </c>
      <c r="J249">
        <v>2.4700000289999999</v>
      </c>
      <c r="K249">
        <v>0</v>
      </c>
      <c r="L249">
        <v>1</v>
      </c>
      <c r="M249">
        <v>5</v>
      </c>
      <c r="N249">
        <v>191</v>
      </c>
      <c r="O249">
        <v>692</v>
      </c>
      <c r="P249">
        <v>1880</v>
      </c>
      <c r="Q249">
        <f>SUM(daily_activity[[#This Row],[VeryActiveMinutes]:[SedentaryMinutes]])</f>
        <v>889</v>
      </c>
      <c r="R249">
        <f>daily_activity[[#This Row],[Total Mintues]]/60</f>
        <v>14.816666666666666</v>
      </c>
      <c r="S249">
        <f>IFERROR(daily_activity[[#This Row],[TotalDistance]]/daily_activity[[#This Row],[TotalSteps]],0)</f>
        <v>6.7140407008086257E-4</v>
      </c>
      <c r="T249">
        <f>IFERROR(daily_activity[[#This Row],[TrackerDistance]]/(daily_activity[[#This Row],[Total Mintues]]*daily_activity[[#This Row],[Step Length]]),0)</f>
        <v>4.590551181102362</v>
      </c>
      <c r="W249" s="13">
        <v>4081</v>
      </c>
      <c r="X249" s="13">
        <v>1880</v>
      </c>
      <c r="AD249" s="19" t="s">
        <v>16</v>
      </c>
      <c r="AE249" s="19">
        <v>14.816666666666666</v>
      </c>
      <c r="AF249" s="17">
        <v>4081</v>
      </c>
      <c r="AG249" s="17">
        <v>1880</v>
      </c>
    </row>
    <row r="250" spans="1:33" x14ac:dyDescent="0.3">
      <c r="A250">
        <v>4319703577</v>
      </c>
      <c r="B250" s="1">
        <v>42485</v>
      </c>
      <c r="C250" t="str">
        <f t="shared" si="3"/>
        <v>Monday</v>
      </c>
      <c r="D250">
        <v>9259</v>
      </c>
      <c r="E250">
        <v>6.2100000380000004</v>
      </c>
      <c r="F250">
        <v>6.2100000380000004</v>
      </c>
      <c r="G250">
        <v>0</v>
      </c>
      <c r="H250">
        <v>0</v>
      </c>
      <c r="I250">
        <v>0.280000001</v>
      </c>
      <c r="J250">
        <v>5.9299998279999997</v>
      </c>
      <c r="K250">
        <v>0</v>
      </c>
      <c r="L250">
        <v>0</v>
      </c>
      <c r="M250">
        <v>8</v>
      </c>
      <c r="N250">
        <v>390</v>
      </c>
      <c r="O250">
        <v>544</v>
      </c>
      <c r="P250">
        <v>2314</v>
      </c>
      <c r="Q250">
        <f>SUM(daily_activity[[#This Row],[VeryActiveMinutes]:[SedentaryMinutes]])</f>
        <v>942</v>
      </c>
      <c r="R250">
        <f>daily_activity[[#This Row],[Total Mintues]]/60</f>
        <v>15.7</v>
      </c>
      <c r="S250">
        <f>IFERROR(daily_activity[[#This Row],[TotalDistance]]/daily_activity[[#This Row],[TotalSteps]],0)</f>
        <v>6.706987836699428E-4</v>
      </c>
      <c r="T250">
        <f>IFERROR(daily_activity[[#This Row],[TrackerDistance]]/(daily_activity[[#This Row],[Total Mintues]]*daily_activity[[#This Row],[Step Length]]),0)</f>
        <v>9.829087048832271</v>
      </c>
      <c r="W250" s="13">
        <v>9259</v>
      </c>
      <c r="X250" s="13">
        <v>2314</v>
      </c>
      <c r="AD250" s="18" t="s">
        <v>61</v>
      </c>
      <c r="AE250" s="18">
        <v>15.7</v>
      </c>
      <c r="AF250" s="16">
        <v>9259</v>
      </c>
      <c r="AG250" s="16">
        <v>2314</v>
      </c>
    </row>
    <row r="251" spans="1:33" x14ac:dyDescent="0.3">
      <c r="A251">
        <v>4319703577</v>
      </c>
      <c r="B251" s="1">
        <v>42486</v>
      </c>
      <c r="C251" t="str">
        <f t="shared" si="3"/>
        <v>Tuesday</v>
      </c>
      <c r="D251">
        <v>9899</v>
      </c>
      <c r="E251">
        <v>6.6399998660000001</v>
      </c>
      <c r="F251">
        <v>6.6399998660000001</v>
      </c>
      <c r="G251">
        <v>0</v>
      </c>
      <c r="H251">
        <v>0.56999999300000004</v>
      </c>
      <c r="I251">
        <v>0.920000017</v>
      </c>
      <c r="J251">
        <v>5.1500000950000002</v>
      </c>
      <c r="K251">
        <v>0</v>
      </c>
      <c r="L251">
        <v>8</v>
      </c>
      <c r="M251">
        <v>21</v>
      </c>
      <c r="N251">
        <v>288</v>
      </c>
      <c r="O251">
        <v>649</v>
      </c>
      <c r="P251">
        <v>2236</v>
      </c>
      <c r="Q251">
        <f>SUM(daily_activity[[#This Row],[VeryActiveMinutes]:[SedentaryMinutes]])</f>
        <v>966</v>
      </c>
      <c r="R251">
        <f>daily_activity[[#This Row],[Total Mintues]]/60</f>
        <v>16.100000000000001</v>
      </c>
      <c r="S251">
        <f>IFERROR(daily_activity[[#This Row],[TotalDistance]]/daily_activity[[#This Row],[TotalSteps]],0)</f>
        <v>6.7077481220325285E-4</v>
      </c>
      <c r="T251">
        <f>IFERROR(daily_activity[[#This Row],[TrackerDistance]]/(daily_activity[[#This Row],[Total Mintues]]*daily_activity[[#This Row],[Step Length]]),0)</f>
        <v>10.247412008281573</v>
      </c>
      <c r="W251" s="13">
        <v>9899</v>
      </c>
      <c r="X251" s="13">
        <v>2236</v>
      </c>
      <c r="AD251" s="19" t="s">
        <v>57</v>
      </c>
      <c r="AE251" s="19">
        <v>16.100000000000001</v>
      </c>
      <c r="AF251" s="17">
        <v>9899</v>
      </c>
      <c r="AG251" s="17">
        <v>2236</v>
      </c>
    </row>
    <row r="252" spans="1:33" x14ac:dyDescent="0.3">
      <c r="A252">
        <v>4319703577</v>
      </c>
      <c r="B252" s="1">
        <v>42487</v>
      </c>
      <c r="C252" t="str">
        <f t="shared" si="3"/>
        <v>Wednesday</v>
      </c>
      <c r="D252">
        <v>10780</v>
      </c>
      <c r="E252">
        <v>7.2300000190000002</v>
      </c>
      <c r="F252">
        <v>7.2300000190000002</v>
      </c>
      <c r="G252">
        <v>0</v>
      </c>
      <c r="H252">
        <v>0.40999999599999998</v>
      </c>
      <c r="I252">
        <v>1.9199999569999999</v>
      </c>
      <c r="J252">
        <v>4.9099998469999999</v>
      </c>
      <c r="K252">
        <v>0</v>
      </c>
      <c r="L252">
        <v>6</v>
      </c>
      <c r="M252">
        <v>47</v>
      </c>
      <c r="N252">
        <v>300</v>
      </c>
      <c r="O252">
        <v>680</v>
      </c>
      <c r="P252">
        <v>2324</v>
      </c>
      <c r="Q252">
        <f>SUM(daily_activity[[#This Row],[VeryActiveMinutes]:[SedentaryMinutes]])</f>
        <v>1033</v>
      </c>
      <c r="R252">
        <f>daily_activity[[#This Row],[Total Mintues]]/60</f>
        <v>17.216666666666665</v>
      </c>
      <c r="S252">
        <f>IFERROR(daily_activity[[#This Row],[TotalDistance]]/daily_activity[[#This Row],[TotalSteps]],0)</f>
        <v>6.7068645816326534E-4</v>
      </c>
      <c r="T252">
        <f>IFERROR(daily_activity[[#This Row],[TrackerDistance]]/(daily_activity[[#This Row],[Total Mintues]]*daily_activity[[#This Row],[Step Length]]),0)</f>
        <v>10.435624394966119</v>
      </c>
      <c r="W252" s="13">
        <v>10780</v>
      </c>
      <c r="X252" s="13">
        <v>2324</v>
      </c>
      <c r="AD252" s="18" t="s">
        <v>62</v>
      </c>
      <c r="AE252" s="18">
        <v>17.216666666666665</v>
      </c>
      <c r="AF252" s="16">
        <v>10780</v>
      </c>
      <c r="AG252" s="16">
        <v>2324</v>
      </c>
    </row>
    <row r="253" spans="1:33" x14ac:dyDescent="0.3">
      <c r="A253">
        <v>4319703577</v>
      </c>
      <c r="B253" s="1">
        <v>42488</v>
      </c>
      <c r="C253" t="str">
        <f t="shared" si="3"/>
        <v>Thursday</v>
      </c>
      <c r="D253">
        <v>10817</v>
      </c>
      <c r="E253">
        <v>7.2800002099999999</v>
      </c>
      <c r="F253">
        <v>7.2800002099999999</v>
      </c>
      <c r="G253">
        <v>0</v>
      </c>
      <c r="H253">
        <v>1.0099999900000001</v>
      </c>
      <c r="I253">
        <v>0.33000001299999998</v>
      </c>
      <c r="J253">
        <v>5.9400000569999998</v>
      </c>
      <c r="K253">
        <v>0</v>
      </c>
      <c r="L253">
        <v>13</v>
      </c>
      <c r="M253">
        <v>8</v>
      </c>
      <c r="N253">
        <v>359</v>
      </c>
      <c r="O253">
        <v>552</v>
      </c>
      <c r="P253">
        <v>2367</v>
      </c>
      <c r="Q253">
        <f>SUM(daily_activity[[#This Row],[VeryActiveMinutes]:[SedentaryMinutes]])</f>
        <v>932</v>
      </c>
      <c r="R253">
        <f>daily_activity[[#This Row],[Total Mintues]]/60</f>
        <v>15.533333333333333</v>
      </c>
      <c r="S253">
        <f>IFERROR(daily_activity[[#This Row],[TotalDistance]]/daily_activity[[#This Row],[TotalSteps]],0)</f>
        <v>6.7301471849865954E-4</v>
      </c>
      <c r="T253">
        <f>IFERROR(daily_activity[[#This Row],[TrackerDistance]]/(daily_activity[[#This Row],[Total Mintues]]*daily_activity[[#This Row],[Step Length]]),0)</f>
        <v>11.606223175965665</v>
      </c>
      <c r="W253" s="13">
        <v>10817</v>
      </c>
      <c r="X253" s="13">
        <v>2367</v>
      </c>
      <c r="AD253" s="19" t="s">
        <v>60</v>
      </c>
      <c r="AE253" s="19">
        <v>15.533333333333333</v>
      </c>
      <c r="AF253" s="17">
        <v>10817</v>
      </c>
      <c r="AG253" s="17">
        <v>2367</v>
      </c>
    </row>
    <row r="254" spans="1:33" x14ac:dyDescent="0.3">
      <c r="A254">
        <v>4319703577</v>
      </c>
      <c r="B254" s="1">
        <v>42489</v>
      </c>
      <c r="C254" t="str">
        <f t="shared" si="3"/>
        <v>Friday</v>
      </c>
      <c r="D254">
        <v>7990</v>
      </c>
      <c r="E254">
        <v>5.3600001339999999</v>
      </c>
      <c r="F254">
        <v>5.3600001339999999</v>
      </c>
      <c r="G254">
        <v>0</v>
      </c>
      <c r="H254">
        <v>0.44999998800000002</v>
      </c>
      <c r="I254">
        <v>0.790000021</v>
      </c>
      <c r="J254">
        <v>4.1199998860000004</v>
      </c>
      <c r="K254">
        <v>0</v>
      </c>
      <c r="L254">
        <v>6</v>
      </c>
      <c r="M254">
        <v>18</v>
      </c>
      <c r="N254">
        <v>289</v>
      </c>
      <c r="O254">
        <v>624</v>
      </c>
      <c r="P254">
        <v>2175</v>
      </c>
      <c r="Q254">
        <f>SUM(daily_activity[[#This Row],[VeryActiveMinutes]:[SedentaryMinutes]])</f>
        <v>937</v>
      </c>
      <c r="R254">
        <f>daily_activity[[#This Row],[Total Mintues]]/60</f>
        <v>15.616666666666667</v>
      </c>
      <c r="S254">
        <f>IFERROR(daily_activity[[#This Row],[TotalDistance]]/daily_activity[[#This Row],[TotalSteps]],0)</f>
        <v>6.7083856495619521E-4</v>
      </c>
      <c r="T254">
        <f>IFERROR(daily_activity[[#This Row],[TrackerDistance]]/(daily_activity[[#This Row],[Total Mintues]]*daily_activity[[#This Row],[Step Length]]),0)</f>
        <v>8.5272145144076834</v>
      </c>
      <c r="W254" s="13">
        <v>7990</v>
      </c>
      <c r="X254" s="13">
        <v>2175</v>
      </c>
      <c r="AD254" s="18" t="s">
        <v>58</v>
      </c>
      <c r="AE254" s="18">
        <v>15.616666666666667</v>
      </c>
      <c r="AF254" s="16">
        <v>7990</v>
      </c>
      <c r="AG254" s="16">
        <v>2175</v>
      </c>
    </row>
    <row r="255" spans="1:33" x14ac:dyDescent="0.3">
      <c r="A255">
        <v>4319703577</v>
      </c>
      <c r="B255" s="1">
        <v>42490</v>
      </c>
      <c r="C255" t="str">
        <f t="shared" si="3"/>
        <v>Saturday</v>
      </c>
      <c r="D255">
        <v>8221</v>
      </c>
      <c r="E255">
        <v>5.5199999809999998</v>
      </c>
      <c r="F255">
        <v>5.5199999809999998</v>
      </c>
      <c r="G255">
        <v>0</v>
      </c>
      <c r="H255">
        <v>0.40000000600000002</v>
      </c>
      <c r="I255">
        <v>1.6100000139999999</v>
      </c>
      <c r="J255">
        <v>3.5099999899999998</v>
      </c>
      <c r="K255">
        <v>0</v>
      </c>
      <c r="L255">
        <v>6</v>
      </c>
      <c r="M255">
        <v>38</v>
      </c>
      <c r="N255">
        <v>196</v>
      </c>
      <c r="O255">
        <v>695</v>
      </c>
      <c r="P255">
        <v>2092</v>
      </c>
      <c r="Q255">
        <f>SUM(daily_activity[[#This Row],[VeryActiveMinutes]:[SedentaryMinutes]])</f>
        <v>935</v>
      </c>
      <c r="R255">
        <f>daily_activity[[#This Row],[Total Mintues]]/60</f>
        <v>15.583333333333334</v>
      </c>
      <c r="S255">
        <f>IFERROR(daily_activity[[#This Row],[TotalDistance]]/daily_activity[[#This Row],[TotalSteps]],0)</f>
        <v>6.7145115934801112E-4</v>
      </c>
      <c r="T255">
        <f>IFERROR(daily_activity[[#This Row],[TrackerDistance]]/(daily_activity[[#This Row],[Total Mintues]]*daily_activity[[#This Row],[Step Length]]),0)</f>
        <v>8.7925133689839576</v>
      </c>
      <c r="W255" s="13">
        <v>8221</v>
      </c>
      <c r="X255" s="13">
        <v>2092</v>
      </c>
      <c r="AD255" s="19" t="s">
        <v>59</v>
      </c>
      <c r="AE255" s="19">
        <v>15.583333333333334</v>
      </c>
      <c r="AF255" s="17">
        <v>8221</v>
      </c>
      <c r="AG255" s="17">
        <v>2092</v>
      </c>
    </row>
    <row r="256" spans="1:33" x14ac:dyDescent="0.3">
      <c r="A256">
        <v>4388161847</v>
      </c>
      <c r="B256" s="1">
        <v>42473</v>
      </c>
      <c r="C256" t="str">
        <f t="shared" si="3"/>
        <v>Wednesday</v>
      </c>
      <c r="D256">
        <v>10993</v>
      </c>
      <c r="E256">
        <v>8.4499998089999995</v>
      </c>
      <c r="F256">
        <v>8.4499998089999995</v>
      </c>
      <c r="G256">
        <v>0</v>
      </c>
      <c r="H256">
        <v>5.9999998999999998E-2</v>
      </c>
      <c r="I256">
        <v>0.62999999500000003</v>
      </c>
      <c r="J256">
        <v>3.880000114</v>
      </c>
      <c r="K256">
        <v>0</v>
      </c>
      <c r="L256">
        <v>1</v>
      </c>
      <c r="M256">
        <v>14</v>
      </c>
      <c r="N256">
        <v>150</v>
      </c>
      <c r="O256">
        <v>1275</v>
      </c>
      <c r="P256">
        <v>3092</v>
      </c>
      <c r="Q256">
        <f>SUM(daily_activity[[#This Row],[VeryActiveMinutes]:[SedentaryMinutes]])</f>
        <v>1440</v>
      </c>
      <c r="R256">
        <f>daily_activity[[#This Row],[Total Mintues]]/60</f>
        <v>24</v>
      </c>
      <c r="S256">
        <f>IFERROR(daily_activity[[#This Row],[TotalDistance]]/daily_activity[[#This Row],[TotalSteps]],0)</f>
        <v>7.6867095506231238E-4</v>
      </c>
      <c r="T256">
        <f>IFERROR(daily_activity[[#This Row],[TrackerDistance]]/(daily_activity[[#This Row],[Total Mintues]]*daily_activity[[#This Row],[Step Length]]),0)</f>
        <v>7.634027777777777</v>
      </c>
      <c r="W256" s="13">
        <v>10993</v>
      </c>
      <c r="X256" s="13">
        <v>3092</v>
      </c>
      <c r="AD256" s="18" t="s">
        <v>62</v>
      </c>
      <c r="AE256" s="18">
        <v>24</v>
      </c>
      <c r="AF256" s="16">
        <v>10993</v>
      </c>
      <c r="AG256" s="16">
        <v>3092</v>
      </c>
    </row>
    <row r="257" spans="1:33" x14ac:dyDescent="0.3">
      <c r="A257">
        <v>4388161847</v>
      </c>
      <c r="B257" s="1">
        <v>42474</v>
      </c>
      <c r="C257" t="str">
        <f t="shared" si="3"/>
        <v>Thursday</v>
      </c>
      <c r="D257">
        <v>8863</v>
      </c>
      <c r="E257">
        <v>6.8200001720000003</v>
      </c>
      <c r="F257">
        <v>6.8200001720000003</v>
      </c>
      <c r="G257">
        <v>0</v>
      </c>
      <c r="H257">
        <v>0.12999999500000001</v>
      </c>
      <c r="I257">
        <v>1.0700000519999999</v>
      </c>
      <c r="J257">
        <v>5.6199998860000004</v>
      </c>
      <c r="K257">
        <v>0</v>
      </c>
      <c r="L257">
        <v>10</v>
      </c>
      <c r="M257">
        <v>35</v>
      </c>
      <c r="N257">
        <v>219</v>
      </c>
      <c r="O257">
        <v>945</v>
      </c>
      <c r="P257">
        <v>2998</v>
      </c>
      <c r="Q257">
        <f>SUM(daily_activity[[#This Row],[VeryActiveMinutes]:[SedentaryMinutes]])</f>
        <v>1209</v>
      </c>
      <c r="R257">
        <f>daily_activity[[#This Row],[Total Mintues]]/60</f>
        <v>20.149999999999999</v>
      </c>
      <c r="S257">
        <f>IFERROR(daily_activity[[#This Row],[TotalDistance]]/daily_activity[[#This Row],[TotalSteps]],0)</f>
        <v>7.6949116236037468E-4</v>
      </c>
      <c r="T257">
        <f>IFERROR(daily_activity[[#This Row],[TrackerDistance]]/(daily_activity[[#This Row],[Total Mintues]]*daily_activity[[#This Row],[Step Length]]),0)</f>
        <v>7.3308519437551691</v>
      </c>
      <c r="W257" s="13">
        <v>8863</v>
      </c>
      <c r="X257" s="13">
        <v>2998</v>
      </c>
      <c r="AD257" s="19" t="s">
        <v>60</v>
      </c>
      <c r="AE257" s="19">
        <v>20.149999999999999</v>
      </c>
      <c r="AF257" s="17">
        <v>8863</v>
      </c>
      <c r="AG257" s="17">
        <v>2998</v>
      </c>
    </row>
    <row r="258" spans="1:33" x14ac:dyDescent="0.3">
      <c r="A258">
        <v>4388161847</v>
      </c>
      <c r="B258" s="1">
        <v>42475</v>
      </c>
      <c r="C258" t="str">
        <f t="shared" si="3"/>
        <v>Friday</v>
      </c>
      <c r="D258">
        <v>8758</v>
      </c>
      <c r="E258">
        <v>6.7300000190000002</v>
      </c>
      <c r="F258">
        <v>6.7300000190000002</v>
      </c>
      <c r="G258">
        <v>0</v>
      </c>
      <c r="H258">
        <v>0</v>
      </c>
      <c r="I258">
        <v>0</v>
      </c>
      <c r="J258">
        <v>6.7300000190000002</v>
      </c>
      <c r="K258">
        <v>0</v>
      </c>
      <c r="L258">
        <v>0</v>
      </c>
      <c r="M258">
        <v>0</v>
      </c>
      <c r="N258">
        <v>299</v>
      </c>
      <c r="O258">
        <v>837</v>
      </c>
      <c r="P258">
        <v>3066</v>
      </c>
      <c r="Q258">
        <f>SUM(daily_activity[[#This Row],[VeryActiveMinutes]:[SedentaryMinutes]])</f>
        <v>1136</v>
      </c>
      <c r="R258">
        <f>daily_activity[[#This Row],[Total Mintues]]/60</f>
        <v>18.933333333333334</v>
      </c>
      <c r="S258">
        <f>IFERROR(daily_activity[[#This Row],[TotalDistance]]/daily_activity[[#This Row],[TotalSteps]],0)</f>
        <v>7.6844028533911855E-4</v>
      </c>
      <c r="T258">
        <f>IFERROR(daily_activity[[#This Row],[TrackerDistance]]/(daily_activity[[#This Row],[Total Mintues]]*daily_activity[[#This Row],[Step Length]]),0)</f>
        <v>7.709507042253521</v>
      </c>
      <c r="W258" s="13">
        <v>8758</v>
      </c>
      <c r="X258" s="13">
        <v>3066</v>
      </c>
      <c r="AD258" s="18" t="s">
        <v>58</v>
      </c>
      <c r="AE258" s="18">
        <v>18.933333333333334</v>
      </c>
      <c r="AF258" s="16">
        <v>8758</v>
      </c>
      <c r="AG258" s="16">
        <v>3066</v>
      </c>
    </row>
    <row r="259" spans="1:33" x14ac:dyDescent="0.3">
      <c r="A259">
        <v>4388161847</v>
      </c>
      <c r="B259" s="1">
        <v>42476</v>
      </c>
      <c r="C259" t="str">
        <f t="shared" ref="C259:C322" si="4">TEXT(B259,"dddd")</f>
        <v>Saturday</v>
      </c>
      <c r="D259">
        <v>6580</v>
      </c>
      <c r="E259">
        <v>5.0599999430000002</v>
      </c>
      <c r="F259">
        <v>5.0599999430000002</v>
      </c>
      <c r="G259">
        <v>0</v>
      </c>
      <c r="H259">
        <v>0.209999993</v>
      </c>
      <c r="I259">
        <v>0.40000000600000002</v>
      </c>
      <c r="J259">
        <v>4.4499998090000004</v>
      </c>
      <c r="K259">
        <v>0</v>
      </c>
      <c r="L259">
        <v>6</v>
      </c>
      <c r="M259">
        <v>9</v>
      </c>
      <c r="N259">
        <v>253</v>
      </c>
      <c r="O259">
        <v>609</v>
      </c>
      <c r="P259">
        <v>3073</v>
      </c>
      <c r="Q259">
        <f>SUM(daily_activity[[#This Row],[VeryActiveMinutes]:[SedentaryMinutes]])</f>
        <v>877</v>
      </c>
      <c r="R259">
        <f>daily_activity[[#This Row],[Total Mintues]]/60</f>
        <v>14.616666666666667</v>
      </c>
      <c r="S259">
        <f>IFERROR(daily_activity[[#This Row],[TotalDistance]]/daily_activity[[#This Row],[TotalSteps]],0)</f>
        <v>7.6899695182370826E-4</v>
      </c>
      <c r="T259">
        <f>IFERROR(daily_activity[[#This Row],[TrackerDistance]]/(daily_activity[[#This Row],[Total Mintues]]*daily_activity[[#This Row],[Step Length]]),0)</f>
        <v>7.5028506271379696</v>
      </c>
      <c r="W259" s="13">
        <v>6580</v>
      </c>
      <c r="X259" s="13">
        <v>3073</v>
      </c>
      <c r="AD259" s="19" t="s">
        <v>59</v>
      </c>
      <c r="AE259" s="19">
        <v>14.616666666666667</v>
      </c>
      <c r="AF259" s="17">
        <v>6580</v>
      </c>
      <c r="AG259" s="17">
        <v>3073</v>
      </c>
    </row>
    <row r="260" spans="1:33" x14ac:dyDescent="0.3">
      <c r="A260">
        <v>4388161847</v>
      </c>
      <c r="B260" s="1">
        <v>42477</v>
      </c>
      <c r="C260" t="str">
        <f t="shared" si="4"/>
        <v>Sunday</v>
      </c>
      <c r="D260">
        <v>4660</v>
      </c>
      <c r="E260">
        <v>3.579999924</v>
      </c>
      <c r="F260">
        <v>3.579999924</v>
      </c>
      <c r="G260">
        <v>0</v>
      </c>
      <c r="H260">
        <v>0</v>
      </c>
      <c r="I260">
        <v>0</v>
      </c>
      <c r="J260">
        <v>3.579999924</v>
      </c>
      <c r="K260">
        <v>0</v>
      </c>
      <c r="L260">
        <v>0</v>
      </c>
      <c r="M260">
        <v>0</v>
      </c>
      <c r="N260">
        <v>201</v>
      </c>
      <c r="O260">
        <v>721</v>
      </c>
      <c r="P260">
        <v>2572</v>
      </c>
      <c r="Q260">
        <f>SUM(daily_activity[[#This Row],[VeryActiveMinutes]:[SedentaryMinutes]])</f>
        <v>922</v>
      </c>
      <c r="R260">
        <f>daily_activity[[#This Row],[Total Mintues]]/60</f>
        <v>15.366666666666667</v>
      </c>
      <c r="S260">
        <f>IFERROR(daily_activity[[#This Row],[TotalDistance]]/daily_activity[[#This Row],[TotalSteps]],0)</f>
        <v>7.6824032703862665E-4</v>
      </c>
      <c r="T260">
        <f>IFERROR(daily_activity[[#This Row],[TrackerDistance]]/(daily_activity[[#This Row],[Total Mintues]]*daily_activity[[#This Row],[Step Length]]),0)</f>
        <v>5.054229934924078</v>
      </c>
      <c r="W260" s="13">
        <v>4660</v>
      </c>
      <c r="X260" s="13">
        <v>2572</v>
      </c>
      <c r="AD260" s="18" t="s">
        <v>16</v>
      </c>
      <c r="AE260" s="18">
        <v>15.366666666666667</v>
      </c>
      <c r="AF260" s="16">
        <v>4660</v>
      </c>
      <c r="AG260" s="16">
        <v>2572</v>
      </c>
    </row>
    <row r="261" spans="1:33" x14ac:dyDescent="0.3">
      <c r="A261">
        <v>4388161847</v>
      </c>
      <c r="B261" s="1">
        <v>42478</v>
      </c>
      <c r="C261" t="str">
        <f t="shared" si="4"/>
        <v>Monday</v>
      </c>
      <c r="D261">
        <v>11009</v>
      </c>
      <c r="E261">
        <v>9.1000003809999992</v>
      </c>
      <c r="F261">
        <v>9.1000003809999992</v>
      </c>
      <c r="G261">
        <v>0</v>
      </c>
      <c r="H261">
        <v>3.5599999430000002</v>
      </c>
      <c r="I261">
        <v>0.40000000600000002</v>
      </c>
      <c r="J261">
        <v>5.1399998660000001</v>
      </c>
      <c r="K261">
        <v>0</v>
      </c>
      <c r="L261">
        <v>27</v>
      </c>
      <c r="M261">
        <v>8</v>
      </c>
      <c r="N261">
        <v>239</v>
      </c>
      <c r="O261">
        <v>1017</v>
      </c>
      <c r="P261">
        <v>3274</v>
      </c>
      <c r="Q261">
        <f>SUM(daily_activity[[#This Row],[VeryActiveMinutes]:[SedentaryMinutes]])</f>
        <v>1291</v>
      </c>
      <c r="R261">
        <f>daily_activity[[#This Row],[Total Mintues]]/60</f>
        <v>21.516666666666666</v>
      </c>
      <c r="S261">
        <f>IFERROR(daily_activity[[#This Row],[TotalDistance]]/daily_activity[[#This Row],[TotalSteps]],0)</f>
        <v>8.2659645571804877E-4</v>
      </c>
      <c r="T261">
        <f>IFERROR(daily_activity[[#This Row],[TrackerDistance]]/(daily_activity[[#This Row],[Total Mintues]]*daily_activity[[#This Row],[Step Length]]),0)</f>
        <v>8.5274980635166546</v>
      </c>
      <c r="W261" s="13">
        <v>11009</v>
      </c>
      <c r="X261" s="13">
        <v>3274</v>
      </c>
      <c r="AD261" s="19" t="s">
        <v>61</v>
      </c>
      <c r="AE261" s="19">
        <v>21.516666666666666</v>
      </c>
      <c r="AF261" s="17">
        <v>11009</v>
      </c>
      <c r="AG261" s="17">
        <v>3274</v>
      </c>
    </row>
    <row r="262" spans="1:33" x14ac:dyDescent="0.3">
      <c r="A262">
        <v>4388161847</v>
      </c>
      <c r="B262" s="1">
        <v>42479</v>
      </c>
      <c r="C262" t="str">
        <f t="shared" si="4"/>
        <v>Tuesday</v>
      </c>
      <c r="D262">
        <v>10181</v>
      </c>
      <c r="E262">
        <v>7.829999924</v>
      </c>
      <c r="F262">
        <v>7.829999924</v>
      </c>
      <c r="G262">
        <v>0</v>
      </c>
      <c r="H262">
        <v>1.3700000050000001</v>
      </c>
      <c r="I262">
        <v>0.689999998</v>
      </c>
      <c r="J262">
        <v>5.7699999809999998</v>
      </c>
      <c r="K262">
        <v>0</v>
      </c>
      <c r="L262">
        <v>20</v>
      </c>
      <c r="M262">
        <v>16</v>
      </c>
      <c r="N262">
        <v>249</v>
      </c>
      <c r="O262">
        <v>704</v>
      </c>
      <c r="P262">
        <v>3015</v>
      </c>
      <c r="Q262">
        <f>SUM(daily_activity[[#This Row],[VeryActiveMinutes]:[SedentaryMinutes]])</f>
        <v>989</v>
      </c>
      <c r="R262">
        <f>daily_activity[[#This Row],[Total Mintues]]/60</f>
        <v>16.483333333333334</v>
      </c>
      <c r="S262">
        <f>IFERROR(daily_activity[[#This Row],[TotalDistance]]/daily_activity[[#This Row],[TotalSteps]],0)</f>
        <v>7.6907965072193303E-4</v>
      </c>
      <c r="T262">
        <f>IFERROR(daily_activity[[#This Row],[TrackerDistance]]/(daily_activity[[#This Row],[Total Mintues]]*daily_activity[[#This Row],[Step Length]]),0)</f>
        <v>10.294236602628917</v>
      </c>
      <c r="W262" s="13">
        <v>10181</v>
      </c>
      <c r="X262" s="13">
        <v>3015</v>
      </c>
      <c r="AD262" s="18" t="s">
        <v>57</v>
      </c>
      <c r="AE262" s="18">
        <v>16.483333333333334</v>
      </c>
      <c r="AF262" s="16">
        <v>10181</v>
      </c>
      <c r="AG262" s="16">
        <v>3015</v>
      </c>
    </row>
    <row r="263" spans="1:33" x14ac:dyDescent="0.3">
      <c r="A263">
        <v>4388161847</v>
      </c>
      <c r="B263" s="1">
        <v>42480</v>
      </c>
      <c r="C263" t="str">
        <f t="shared" si="4"/>
        <v>Wednesday</v>
      </c>
      <c r="D263">
        <v>10553</v>
      </c>
      <c r="E263">
        <v>8.1199998860000004</v>
      </c>
      <c r="F263">
        <v>8.1199998860000004</v>
      </c>
      <c r="G263">
        <v>0</v>
      </c>
      <c r="H263">
        <v>1.1000000240000001</v>
      </c>
      <c r="I263">
        <v>1.7200000289999999</v>
      </c>
      <c r="J263">
        <v>5.2899999619999996</v>
      </c>
      <c r="K263">
        <v>0</v>
      </c>
      <c r="L263">
        <v>19</v>
      </c>
      <c r="M263">
        <v>42</v>
      </c>
      <c r="N263">
        <v>228</v>
      </c>
      <c r="O263">
        <v>696</v>
      </c>
      <c r="P263">
        <v>3083</v>
      </c>
      <c r="Q263">
        <f>SUM(daily_activity[[#This Row],[VeryActiveMinutes]:[SedentaryMinutes]])</f>
        <v>985</v>
      </c>
      <c r="R263">
        <f>daily_activity[[#This Row],[Total Mintues]]/60</f>
        <v>16.416666666666668</v>
      </c>
      <c r="S263">
        <f>IFERROR(daily_activity[[#This Row],[TotalDistance]]/daily_activity[[#This Row],[TotalSteps]],0)</f>
        <v>7.6944943485264853E-4</v>
      </c>
      <c r="T263">
        <f>IFERROR(daily_activity[[#This Row],[TrackerDistance]]/(daily_activity[[#This Row],[Total Mintues]]*daily_activity[[#This Row],[Step Length]]),0)</f>
        <v>10.713705583756346</v>
      </c>
      <c r="W263" s="13">
        <v>10553</v>
      </c>
      <c r="X263" s="13">
        <v>3083</v>
      </c>
      <c r="AD263" s="19" t="s">
        <v>62</v>
      </c>
      <c r="AE263" s="19">
        <v>16.416666666666668</v>
      </c>
      <c r="AF263" s="17">
        <v>10553</v>
      </c>
      <c r="AG263" s="17">
        <v>3083</v>
      </c>
    </row>
    <row r="264" spans="1:33" x14ac:dyDescent="0.3">
      <c r="A264">
        <v>4388161847</v>
      </c>
      <c r="B264" s="1">
        <v>42481</v>
      </c>
      <c r="C264" t="str">
        <f t="shared" si="4"/>
        <v>Thursday</v>
      </c>
      <c r="D264">
        <v>10055</v>
      </c>
      <c r="E264">
        <v>7.7300000190000002</v>
      </c>
      <c r="F264">
        <v>7.7300000190000002</v>
      </c>
      <c r="G264">
        <v>0</v>
      </c>
      <c r="H264">
        <v>0.37000000500000002</v>
      </c>
      <c r="I264">
        <v>0.38999998600000002</v>
      </c>
      <c r="J264">
        <v>6.9800000190000002</v>
      </c>
      <c r="K264">
        <v>0</v>
      </c>
      <c r="L264">
        <v>7</v>
      </c>
      <c r="M264">
        <v>12</v>
      </c>
      <c r="N264">
        <v>272</v>
      </c>
      <c r="O264">
        <v>853</v>
      </c>
      <c r="P264">
        <v>3069</v>
      </c>
      <c r="Q264">
        <f>SUM(daily_activity[[#This Row],[VeryActiveMinutes]:[SedentaryMinutes]])</f>
        <v>1144</v>
      </c>
      <c r="R264">
        <f>daily_activity[[#This Row],[Total Mintues]]/60</f>
        <v>19.066666666666666</v>
      </c>
      <c r="S264">
        <f>IFERROR(daily_activity[[#This Row],[TotalDistance]]/daily_activity[[#This Row],[TotalSteps]],0)</f>
        <v>7.6877175723520641E-4</v>
      </c>
      <c r="T264">
        <f>IFERROR(daily_activity[[#This Row],[TrackerDistance]]/(daily_activity[[#This Row],[Total Mintues]]*daily_activity[[#This Row],[Step Length]]),0)</f>
        <v>8.7893356643356633</v>
      </c>
      <c r="W264" s="13">
        <v>10055</v>
      </c>
      <c r="X264" s="13">
        <v>3069</v>
      </c>
      <c r="AD264" s="18" t="s">
        <v>60</v>
      </c>
      <c r="AE264" s="18">
        <v>19.066666666666666</v>
      </c>
      <c r="AF264" s="16">
        <v>10055</v>
      </c>
      <c r="AG264" s="16">
        <v>3069</v>
      </c>
    </row>
    <row r="265" spans="1:33" x14ac:dyDescent="0.3">
      <c r="A265">
        <v>4388161847</v>
      </c>
      <c r="B265" s="1">
        <v>42482</v>
      </c>
      <c r="C265" t="str">
        <f t="shared" si="4"/>
        <v>Friday</v>
      </c>
      <c r="D265">
        <v>12139</v>
      </c>
      <c r="E265">
        <v>9.3400001530000001</v>
      </c>
      <c r="F265">
        <v>9.3400001530000001</v>
      </c>
      <c r="G265">
        <v>0</v>
      </c>
      <c r="H265">
        <v>3.2999999519999998</v>
      </c>
      <c r="I265">
        <v>1.1100000139999999</v>
      </c>
      <c r="J265">
        <v>4.920000076</v>
      </c>
      <c r="K265">
        <v>0</v>
      </c>
      <c r="L265">
        <v>77</v>
      </c>
      <c r="M265">
        <v>25</v>
      </c>
      <c r="N265">
        <v>220</v>
      </c>
      <c r="O265">
        <v>945</v>
      </c>
      <c r="P265">
        <v>3544</v>
      </c>
      <c r="Q265">
        <f>SUM(daily_activity[[#This Row],[VeryActiveMinutes]:[SedentaryMinutes]])</f>
        <v>1267</v>
      </c>
      <c r="R265">
        <f>daily_activity[[#This Row],[Total Mintues]]/60</f>
        <v>21.116666666666667</v>
      </c>
      <c r="S265">
        <f>IFERROR(daily_activity[[#This Row],[TotalDistance]]/daily_activity[[#This Row],[TotalSteps]],0)</f>
        <v>7.6942088747013757E-4</v>
      </c>
      <c r="T265">
        <f>IFERROR(daily_activity[[#This Row],[TrackerDistance]]/(daily_activity[[#This Row],[Total Mintues]]*daily_activity[[#This Row],[Step Length]]),0)</f>
        <v>9.5808997632202058</v>
      </c>
      <c r="W265" s="13">
        <v>12139</v>
      </c>
      <c r="X265" s="13">
        <v>3544</v>
      </c>
      <c r="AD265" s="19" t="s">
        <v>58</v>
      </c>
      <c r="AE265" s="19">
        <v>21.116666666666667</v>
      </c>
      <c r="AF265" s="17">
        <v>12139</v>
      </c>
      <c r="AG265" s="17">
        <v>3544</v>
      </c>
    </row>
    <row r="266" spans="1:33" x14ac:dyDescent="0.3">
      <c r="A266">
        <v>4388161847</v>
      </c>
      <c r="B266" s="1">
        <v>42483</v>
      </c>
      <c r="C266" t="str">
        <f t="shared" si="4"/>
        <v>Saturday</v>
      </c>
      <c r="D266">
        <v>13236</v>
      </c>
      <c r="E266">
        <v>10.18000031</v>
      </c>
      <c r="F266">
        <v>10.18000031</v>
      </c>
      <c r="G266">
        <v>0</v>
      </c>
      <c r="H266">
        <v>4.5</v>
      </c>
      <c r="I266">
        <v>0.31999999299999998</v>
      </c>
      <c r="J266">
        <v>5.3499999049999998</v>
      </c>
      <c r="K266">
        <v>0</v>
      </c>
      <c r="L266">
        <v>58</v>
      </c>
      <c r="M266">
        <v>5</v>
      </c>
      <c r="N266">
        <v>215</v>
      </c>
      <c r="O266">
        <v>749</v>
      </c>
      <c r="P266">
        <v>3306</v>
      </c>
      <c r="Q266">
        <f>SUM(daily_activity[[#This Row],[VeryActiveMinutes]:[SedentaryMinutes]])</f>
        <v>1027</v>
      </c>
      <c r="R266">
        <f>daily_activity[[#This Row],[Total Mintues]]/60</f>
        <v>17.116666666666667</v>
      </c>
      <c r="S266">
        <f>IFERROR(daily_activity[[#This Row],[TotalDistance]]/daily_activity[[#This Row],[TotalSteps]],0)</f>
        <v>7.6911455953460267E-4</v>
      </c>
      <c r="T266">
        <f>IFERROR(daily_activity[[#This Row],[TrackerDistance]]/(daily_activity[[#This Row],[Total Mintues]]*daily_activity[[#This Row],[Step Length]]),0)</f>
        <v>12.888023369036025</v>
      </c>
      <c r="W266" s="13">
        <v>13236</v>
      </c>
      <c r="X266" s="13">
        <v>3306</v>
      </c>
      <c r="AD266" s="18" t="s">
        <v>59</v>
      </c>
      <c r="AE266" s="18">
        <v>17.116666666666667</v>
      </c>
      <c r="AF266" s="16">
        <v>13236</v>
      </c>
      <c r="AG266" s="16">
        <v>3306</v>
      </c>
    </row>
    <row r="267" spans="1:33" x14ac:dyDescent="0.3">
      <c r="A267">
        <v>4388161847</v>
      </c>
      <c r="B267" s="1">
        <v>42484</v>
      </c>
      <c r="C267" t="str">
        <f t="shared" si="4"/>
        <v>Sunday</v>
      </c>
      <c r="D267">
        <v>10243</v>
      </c>
      <c r="E267">
        <v>7.8800001139999996</v>
      </c>
      <c r="F267">
        <v>7.8800001139999996</v>
      </c>
      <c r="G267">
        <v>0</v>
      </c>
      <c r="H267">
        <v>1.0800000430000001</v>
      </c>
      <c r="I267">
        <v>0.50999998999999996</v>
      </c>
      <c r="J267">
        <v>6.3000001909999996</v>
      </c>
      <c r="K267">
        <v>0</v>
      </c>
      <c r="L267">
        <v>14</v>
      </c>
      <c r="M267">
        <v>8</v>
      </c>
      <c r="N267">
        <v>239</v>
      </c>
      <c r="O267">
        <v>584</v>
      </c>
      <c r="P267">
        <v>2885</v>
      </c>
      <c r="Q267">
        <f>SUM(daily_activity[[#This Row],[VeryActiveMinutes]:[SedentaryMinutes]])</f>
        <v>845</v>
      </c>
      <c r="R267">
        <f>daily_activity[[#This Row],[Total Mintues]]/60</f>
        <v>14.083333333333334</v>
      </c>
      <c r="S267">
        <f>IFERROR(daily_activity[[#This Row],[TotalDistance]]/daily_activity[[#This Row],[TotalSteps]],0)</f>
        <v>7.6930587855120571E-4</v>
      </c>
      <c r="T267">
        <f>IFERROR(daily_activity[[#This Row],[TrackerDistance]]/(daily_activity[[#This Row],[Total Mintues]]*daily_activity[[#This Row],[Step Length]]),0)</f>
        <v>12.12189349112426</v>
      </c>
      <c r="W267" s="13">
        <v>10243</v>
      </c>
      <c r="X267" s="13">
        <v>2885</v>
      </c>
      <c r="AD267" s="19" t="s">
        <v>16</v>
      </c>
      <c r="AE267" s="19">
        <v>14.083333333333334</v>
      </c>
      <c r="AF267" s="17">
        <v>10243</v>
      </c>
      <c r="AG267" s="17">
        <v>2885</v>
      </c>
    </row>
    <row r="268" spans="1:33" x14ac:dyDescent="0.3">
      <c r="A268">
        <v>4388161847</v>
      </c>
      <c r="B268" s="1">
        <v>42485</v>
      </c>
      <c r="C268" t="str">
        <f t="shared" si="4"/>
        <v>Monday</v>
      </c>
      <c r="D268">
        <v>12961</v>
      </c>
      <c r="E268">
        <v>9.9700002669999996</v>
      </c>
      <c r="F268">
        <v>9.9700002669999996</v>
      </c>
      <c r="G268">
        <v>0</v>
      </c>
      <c r="H268">
        <v>0.730000019</v>
      </c>
      <c r="I268">
        <v>1.3999999759999999</v>
      </c>
      <c r="J268">
        <v>7.8400001530000001</v>
      </c>
      <c r="K268">
        <v>0</v>
      </c>
      <c r="L268">
        <v>11</v>
      </c>
      <c r="M268">
        <v>31</v>
      </c>
      <c r="N268">
        <v>301</v>
      </c>
      <c r="O268">
        <v>1054</v>
      </c>
      <c r="P268">
        <v>3288</v>
      </c>
      <c r="Q268">
        <f>SUM(daily_activity[[#This Row],[VeryActiveMinutes]:[SedentaryMinutes]])</f>
        <v>1397</v>
      </c>
      <c r="R268">
        <f>daily_activity[[#This Row],[Total Mintues]]/60</f>
        <v>23.283333333333335</v>
      </c>
      <c r="S268">
        <f>IFERROR(daily_activity[[#This Row],[TotalDistance]]/daily_activity[[#This Row],[TotalSteps]],0)</f>
        <v>7.692307898310315E-4</v>
      </c>
      <c r="T268">
        <f>IFERROR(daily_activity[[#This Row],[TrackerDistance]]/(daily_activity[[#This Row],[Total Mintues]]*daily_activity[[#This Row],[Step Length]]),0)</f>
        <v>9.2777380100214746</v>
      </c>
      <c r="W268" s="13">
        <v>12961</v>
      </c>
      <c r="X268" s="13">
        <v>3288</v>
      </c>
      <c r="AD268" s="18" t="s">
        <v>61</v>
      </c>
      <c r="AE268" s="18">
        <v>23.283333333333335</v>
      </c>
      <c r="AF268" s="16">
        <v>12961</v>
      </c>
      <c r="AG268" s="16">
        <v>3288</v>
      </c>
    </row>
    <row r="269" spans="1:33" x14ac:dyDescent="0.3">
      <c r="A269">
        <v>4388161847</v>
      </c>
      <c r="B269" s="1">
        <v>42486</v>
      </c>
      <c r="C269" t="str">
        <f t="shared" si="4"/>
        <v>Tuesday</v>
      </c>
      <c r="D269">
        <v>9461</v>
      </c>
      <c r="E269">
        <v>7.2800002099999999</v>
      </c>
      <c r="F269">
        <v>7.2800002099999999</v>
      </c>
      <c r="G269">
        <v>0</v>
      </c>
      <c r="H269">
        <v>0.939999998</v>
      </c>
      <c r="I269">
        <v>1.059999943</v>
      </c>
      <c r="J269">
        <v>5.2699999809999998</v>
      </c>
      <c r="K269">
        <v>0</v>
      </c>
      <c r="L269">
        <v>14</v>
      </c>
      <c r="M269">
        <v>23</v>
      </c>
      <c r="N269">
        <v>224</v>
      </c>
      <c r="O269">
        <v>673</v>
      </c>
      <c r="P269">
        <v>2929</v>
      </c>
      <c r="Q269">
        <f>SUM(daily_activity[[#This Row],[VeryActiveMinutes]:[SedentaryMinutes]])</f>
        <v>934</v>
      </c>
      <c r="R269">
        <f>daily_activity[[#This Row],[Total Mintues]]/60</f>
        <v>15.566666666666666</v>
      </c>
      <c r="S269">
        <f>IFERROR(daily_activity[[#This Row],[TotalDistance]]/daily_activity[[#This Row],[TotalSteps]],0)</f>
        <v>7.6947470774759536E-4</v>
      </c>
      <c r="T269">
        <f>IFERROR(daily_activity[[#This Row],[TrackerDistance]]/(daily_activity[[#This Row],[Total Mintues]]*daily_activity[[#This Row],[Step Length]]),0)</f>
        <v>10.129550321199144</v>
      </c>
      <c r="W269" s="13">
        <v>9461</v>
      </c>
      <c r="X269" s="13">
        <v>2929</v>
      </c>
      <c r="AD269" s="19" t="s">
        <v>57</v>
      </c>
      <c r="AE269" s="19">
        <v>15.566666666666666</v>
      </c>
      <c r="AF269" s="17">
        <v>9461</v>
      </c>
      <c r="AG269" s="17">
        <v>2929</v>
      </c>
    </row>
    <row r="270" spans="1:33" x14ac:dyDescent="0.3">
      <c r="A270">
        <v>4388161847</v>
      </c>
      <c r="B270" s="1">
        <v>42487</v>
      </c>
      <c r="C270" t="str">
        <f t="shared" si="4"/>
        <v>Wednesday</v>
      </c>
      <c r="D270">
        <v>11193</v>
      </c>
      <c r="E270">
        <v>8.6099996569999995</v>
      </c>
      <c r="F270">
        <v>8.6099996569999995</v>
      </c>
      <c r="G270">
        <v>0</v>
      </c>
      <c r="H270">
        <v>0.69999998799999996</v>
      </c>
      <c r="I270">
        <v>2.5099999899999998</v>
      </c>
      <c r="J270">
        <v>5.3899998660000001</v>
      </c>
      <c r="K270">
        <v>0</v>
      </c>
      <c r="L270">
        <v>11</v>
      </c>
      <c r="M270">
        <v>48</v>
      </c>
      <c r="N270">
        <v>241</v>
      </c>
      <c r="O270">
        <v>684</v>
      </c>
      <c r="P270">
        <v>3074</v>
      </c>
      <c r="Q270">
        <f>SUM(daily_activity[[#This Row],[VeryActiveMinutes]:[SedentaryMinutes]])</f>
        <v>984</v>
      </c>
      <c r="R270">
        <f>daily_activity[[#This Row],[Total Mintues]]/60</f>
        <v>16.399999999999999</v>
      </c>
      <c r="S270">
        <f>IFERROR(daily_activity[[#This Row],[TotalDistance]]/daily_activity[[#This Row],[TotalSteps]],0)</f>
        <v>7.6923073858661654E-4</v>
      </c>
      <c r="T270">
        <f>IFERROR(daily_activity[[#This Row],[TrackerDistance]]/(daily_activity[[#This Row],[Total Mintues]]*daily_activity[[#This Row],[Step Length]]),0)</f>
        <v>11.375</v>
      </c>
      <c r="W270" s="13">
        <v>11193</v>
      </c>
      <c r="X270" s="13">
        <v>3074</v>
      </c>
      <c r="AD270" s="18" t="s">
        <v>62</v>
      </c>
      <c r="AE270" s="18">
        <v>16.399999999999999</v>
      </c>
      <c r="AF270" s="16">
        <v>11193</v>
      </c>
      <c r="AG270" s="16">
        <v>3074</v>
      </c>
    </row>
    <row r="271" spans="1:33" x14ac:dyDescent="0.3">
      <c r="A271">
        <v>4388161847</v>
      </c>
      <c r="B271" s="1">
        <v>42488</v>
      </c>
      <c r="C271" t="str">
        <f t="shared" si="4"/>
        <v>Thursday</v>
      </c>
      <c r="D271">
        <v>10074</v>
      </c>
      <c r="E271">
        <v>7.75</v>
      </c>
      <c r="F271">
        <v>7.75</v>
      </c>
      <c r="G271">
        <v>0</v>
      </c>
      <c r="H271">
        <v>1.289999962</v>
      </c>
      <c r="I271">
        <v>0.43000000700000002</v>
      </c>
      <c r="J271">
        <v>6.0300002099999999</v>
      </c>
      <c r="K271">
        <v>0</v>
      </c>
      <c r="L271">
        <v>19</v>
      </c>
      <c r="M271">
        <v>9</v>
      </c>
      <c r="N271">
        <v>234</v>
      </c>
      <c r="O271">
        <v>878</v>
      </c>
      <c r="P271">
        <v>2969</v>
      </c>
      <c r="Q271">
        <f>SUM(daily_activity[[#This Row],[VeryActiveMinutes]:[SedentaryMinutes]])</f>
        <v>1140</v>
      </c>
      <c r="R271">
        <f>daily_activity[[#This Row],[Total Mintues]]/60</f>
        <v>19</v>
      </c>
      <c r="S271">
        <f>IFERROR(daily_activity[[#This Row],[TotalDistance]]/daily_activity[[#This Row],[TotalSteps]],0)</f>
        <v>7.6930712725828865E-4</v>
      </c>
      <c r="T271">
        <f>IFERROR(daily_activity[[#This Row],[TrackerDistance]]/(daily_activity[[#This Row],[Total Mintues]]*daily_activity[[#This Row],[Step Length]]),0)</f>
        <v>8.8368421052631572</v>
      </c>
      <c r="W271" s="13">
        <v>10074</v>
      </c>
      <c r="X271" s="13">
        <v>2969</v>
      </c>
      <c r="AD271" s="19" t="s">
        <v>60</v>
      </c>
      <c r="AE271" s="19">
        <v>19</v>
      </c>
      <c r="AF271" s="17">
        <v>10074</v>
      </c>
      <c r="AG271" s="17">
        <v>2969</v>
      </c>
    </row>
    <row r="272" spans="1:33" x14ac:dyDescent="0.3">
      <c r="A272">
        <v>4388161847</v>
      </c>
      <c r="B272" s="1">
        <v>42489</v>
      </c>
      <c r="C272" t="str">
        <f t="shared" si="4"/>
        <v>Friday</v>
      </c>
      <c r="D272">
        <v>9232</v>
      </c>
      <c r="E272">
        <v>7.0999999049999998</v>
      </c>
      <c r="F272">
        <v>7.0999999049999998</v>
      </c>
      <c r="G272">
        <v>0</v>
      </c>
      <c r="H272">
        <v>0.80000001200000004</v>
      </c>
      <c r="I272">
        <v>0.88999998599999997</v>
      </c>
      <c r="J272">
        <v>5.420000076</v>
      </c>
      <c r="K272">
        <v>0</v>
      </c>
      <c r="L272">
        <v>13</v>
      </c>
      <c r="M272">
        <v>16</v>
      </c>
      <c r="N272">
        <v>236</v>
      </c>
      <c r="O272">
        <v>1175</v>
      </c>
      <c r="P272">
        <v>2979</v>
      </c>
      <c r="Q272">
        <f>SUM(daily_activity[[#This Row],[VeryActiveMinutes]:[SedentaryMinutes]])</f>
        <v>1440</v>
      </c>
      <c r="R272">
        <f>daily_activity[[#This Row],[Total Mintues]]/60</f>
        <v>24</v>
      </c>
      <c r="S272">
        <f>IFERROR(daily_activity[[#This Row],[TotalDistance]]/daily_activity[[#This Row],[TotalSteps]],0)</f>
        <v>7.6906411449306755E-4</v>
      </c>
      <c r="T272">
        <f>IFERROR(daily_activity[[#This Row],[TrackerDistance]]/(daily_activity[[#This Row],[Total Mintues]]*daily_activity[[#This Row],[Step Length]]),0)</f>
        <v>6.4111111111111114</v>
      </c>
      <c r="W272" s="13">
        <v>9232</v>
      </c>
      <c r="X272" s="13">
        <v>2979</v>
      </c>
      <c r="AD272" s="18" t="s">
        <v>58</v>
      </c>
      <c r="AE272" s="18">
        <v>24</v>
      </c>
      <c r="AF272" s="16">
        <v>9232</v>
      </c>
      <c r="AG272" s="16">
        <v>2979</v>
      </c>
    </row>
    <row r="273" spans="1:33" x14ac:dyDescent="0.3">
      <c r="A273">
        <v>4388161847</v>
      </c>
      <c r="B273" s="1">
        <v>42490</v>
      </c>
      <c r="C273" t="str">
        <f t="shared" si="4"/>
        <v>Saturday</v>
      </c>
      <c r="D273">
        <v>12533</v>
      </c>
      <c r="E273">
        <v>9.6400003430000005</v>
      </c>
      <c r="F273">
        <v>9.6400003430000005</v>
      </c>
      <c r="G273">
        <v>0</v>
      </c>
      <c r="H273">
        <v>0.69999998799999996</v>
      </c>
      <c r="I273">
        <v>2</v>
      </c>
      <c r="J273">
        <v>6.9400000569999998</v>
      </c>
      <c r="K273">
        <v>0</v>
      </c>
      <c r="L273">
        <v>14</v>
      </c>
      <c r="M273">
        <v>43</v>
      </c>
      <c r="N273">
        <v>300</v>
      </c>
      <c r="O273">
        <v>537</v>
      </c>
      <c r="P273">
        <v>3283</v>
      </c>
      <c r="Q273">
        <f>SUM(daily_activity[[#This Row],[VeryActiveMinutes]:[SedentaryMinutes]])</f>
        <v>894</v>
      </c>
      <c r="R273">
        <f>daily_activity[[#This Row],[Total Mintues]]/60</f>
        <v>14.9</v>
      </c>
      <c r="S273">
        <f>IFERROR(daily_activity[[#This Row],[TotalDistance]]/daily_activity[[#This Row],[TotalSteps]],0)</f>
        <v>7.6916942017074932E-4</v>
      </c>
      <c r="T273">
        <f>IFERROR(daily_activity[[#This Row],[TrackerDistance]]/(daily_activity[[#This Row],[Total Mintues]]*daily_activity[[#This Row],[Step Length]]),0)</f>
        <v>14.019015659955254</v>
      </c>
      <c r="W273" s="13">
        <v>12533</v>
      </c>
      <c r="X273" s="13">
        <v>3283</v>
      </c>
      <c r="AD273" s="19" t="s">
        <v>59</v>
      </c>
      <c r="AE273" s="19">
        <v>14.9</v>
      </c>
      <c r="AF273" s="17">
        <v>12533</v>
      </c>
      <c r="AG273" s="17">
        <v>3283</v>
      </c>
    </row>
    <row r="274" spans="1:33" x14ac:dyDescent="0.3">
      <c r="A274">
        <v>4445114986</v>
      </c>
      <c r="B274" s="1">
        <v>42473</v>
      </c>
      <c r="C274" t="str">
        <f t="shared" si="4"/>
        <v>Wednesday</v>
      </c>
      <c r="D274">
        <v>2961</v>
      </c>
      <c r="E274">
        <v>1.9900000099999999</v>
      </c>
      <c r="F274">
        <v>1.9900000099999999</v>
      </c>
      <c r="G274">
        <v>0</v>
      </c>
      <c r="H274">
        <v>0</v>
      </c>
      <c r="I274">
        <v>0</v>
      </c>
      <c r="J274">
        <v>1.9900000099999999</v>
      </c>
      <c r="K274">
        <v>0</v>
      </c>
      <c r="L274">
        <v>0</v>
      </c>
      <c r="M274">
        <v>0</v>
      </c>
      <c r="N274">
        <v>194</v>
      </c>
      <c r="O274">
        <v>840</v>
      </c>
      <c r="P274">
        <v>2095</v>
      </c>
      <c r="Q274">
        <f>SUM(daily_activity[[#This Row],[VeryActiveMinutes]:[SedentaryMinutes]])</f>
        <v>1034</v>
      </c>
      <c r="R274">
        <f>daily_activity[[#This Row],[Total Mintues]]/60</f>
        <v>17.233333333333334</v>
      </c>
      <c r="S274">
        <f>IFERROR(daily_activity[[#This Row],[TotalDistance]]/daily_activity[[#This Row],[TotalSteps]],0)</f>
        <v>6.7207024991556901E-4</v>
      </c>
      <c r="T274">
        <f>IFERROR(daily_activity[[#This Row],[TrackerDistance]]/(daily_activity[[#This Row],[Total Mintues]]*daily_activity[[#This Row],[Step Length]]),0)</f>
        <v>2.8636363636363638</v>
      </c>
      <c r="W274" s="13">
        <v>2961</v>
      </c>
      <c r="X274" s="13">
        <v>2095</v>
      </c>
      <c r="AD274" s="18" t="s">
        <v>62</v>
      </c>
      <c r="AE274" s="18">
        <v>17.233333333333334</v>
      </c>
      <c r="AF274" s="16">
        <v>2961</v>
      </c>
      <c r="AG274" s="16">
        <v>2095</v>
      </c>
    </row>
    <row r="275" spans="1:33" x14ac:dyDescent="0.3">
      <c r="A275">
        <v>4445114986</v>
      </c>
      <c r="B275" s="1">
        <v>42474</v>
      </c>
      <c r="C275" t="str">
        <f t="shared" si="4"/>
        <v>Thursday</v>
      </c>
      <c r="D275">
        <v>3974</v>
      </c>
      <c r="E275">
        <v>2.670000076</v>
      </c>
      <c r="F275">
        <v>2.670000076</v>
      </c>
      <c r="G275">
        <v>0</v>
      </c>
      <c r="H275">
        <v>0</v>
      </c>
      <c r="I275">
        <v>0</v>
      </c>
      <c r="J275">
        <v>2.670000076</v>
      </c>
      <c r="K275">
        <v>0</v>
      </c>
      <c r="L275">
        <v>0</v>
      </c>
      <c r="M275">
        <v>0</v>
      </c>
      <c r="N275">
        <v>231</v>
      </c>
      <c r="O275">
        <v>717</v>
      </c>
      <c r="P275">
        <v>2194</v>
      </c>
      <c r="Q275">
        <f>SUM(daily_activity[[#This Row],[VeryActiveMinutes]:[SedentaryMinutes]])</f>
        <v>948</v>
      </c>
      <c r="R275">
        <f>daily_activity[[#This Row],[Total Mintues]]/60</f>
        <v>15.8</v>
      </c>
      <c r="S275">
        <f>IFERROR(daily_activity[[#This Row],[TotalDistance]]/daily_activity[[#This Row],[TotalSteps]],0)</f>
        <v>6.718671555108203E-4</v>
      </c>
      <c r="T275">
        <f>IFERROR(daily_activity[[#This Row],[TrackerDistance]]/(daily_activity[[#This Row],[Total Mintues]]*daily_activity[[#This Row],[Step Length]]),0)</f>
        <v>4.1919831223628696</v>
      </c>
      <c r="W275" s="13">
        <v>3974</v>
      </c>
      <c r="X275" s="13">
        <v>2194</v>
      </c>
      <c r="AD275" s="19" t="s">
        <v>60</v>
      </c>
      <c r="AE275" s="19">
        <v>15.8</v>
      </c>
      <c r="AF275" s="17">
        <v>3974</v>
      </c>
      <c r="AG275" s="17">
        <v>2194</v>
      </c>
    </row>
    <row r="276" spans="1:33" x14ac:dyDescent="0.3">
      <c r="A276">
        <v>4445114986</v>
      </c>
      <c r="B276" s="1">
        <v>42475</v>
      </c>
      <c r="C276" t="str">
        <f t="shared" si="4"/>
        <v>Friday</v>
      </c>
      <c r="D276">
        <v>7198</v>
      </c>
      <c r="E276">
        <v>4.829999924</v>
      </c>
      <c r="F276">
        <v>4.829999924</v>
      </c>
      <c r="G276">
        <v>0</v>
      </c>
      <c r="H276">
        <v>0</v>
      </c>
      <c r="I276">
        <v>0</v>
      </c>
      <c r="J276">
        <v>4.829999924</v>
      </c>
      <c r="K276">
        <v>0</v>
      </c>
      <c r="L276">
        <v>0</v>
      </c>
      <c r="M276">
        <v>0</v>
      </c>
      <c r="N276">
        <v>350</v>
      </c>
      <c r="O276">
        <v>711</v>
      </c>
      <c r="P276">
        <v>2496</v>
      </c>
      <c r="Q276">
        <f>SUM(daily_activity[[#This Row],[VeryActiveMinutes]:[SedentaryMinutes]])</f>
        <v>1061</v>
      </c>
      <c r="R276">
        <f>daily_activity[[#This Row],[Total Mintues]]/60</f>
        <v>17.683333333333334</v>
      </c>
      <c r="S276">
        <f>IFERROR(daily_activity[[#This Row],[TotalDistance]]/daily_activity[[#This Row],[TotalSteps]],0)</f>
        <v>6.7101971714365102E-4</v>
      </c>
      <c r="T276">
        <f>IFERROR(daily_activity[[#This Row],[TrackerDistance]]/(daily_activity[[#This Row],[Total Mintues]]*daily_activity[[#This Row],[Step Length]]),0)</f>
        <v>6.7841658812441095</v>
      </c>
      <c r="W276" s="13">
        <v>7198</v>
      </c>
      <c r="X276" s="13">
        <v>2496</v>
      </c>
      <c r="AD276" s="18" t="s">
        <v>58</v>
      </c>
      <c r="AE276" s="18">
        <v>17.683333333333334</v>
      </c>
      <c r="AF276" s="16">
        <v>7198</v>
      </c>
      <c r="AG276" s="16">
        <v>2496</v>
      </c>
    </row>
    <row r="277" spans="1:33" x14ac:dyDescent="0.3">
      <c r="A277">
        <v>4445114986</v>
      </c>
      <c r="B277" s="1">
        <v>42476</v>
      </c>
      <c r="C277" t="str">
        <f t="shared" si="4"/>
        <v>Saturday</v>
      </c>
      <c r="D277">
        <v>3945</v>
      </c>
      <c r="E277">
        <v>2.6500000950000002</v>
      </c>
      <c r="F277">
        <v>2.6500000950000002</v>
      </c>
      <c r="G277">
        <v>0</v>
      </c>
      <c r="H277">
        <v>0</v>
      </c>
      <c r="I277">
        <v>0</v>
      </c>
      <c r="J277">
        <v>2.6500000950000002</v>
      </c>
      <c r="K277">
        <v>0</v>
      </c>
      <c r="L277">
        <v>0</v>
      </c>
      <c r="M277">
        <v>0</v>
      </c>
      <c r="N277">
        <v>225</v>
      </c>
      <c r="O277">
        <v>716</v>
      </c>
      <c r="P277">
        <v>2180</v>
      </c>
      <c r="Q277">
        <f>SUM(daily_activity[[#This Row],[VeryActiveMinutes]:[SedentaryMinutes]])</f>
        <v>941</v>
      </c>
      <c r="R277">
        <f>daily_activity[[#This Row],[Total Mintues]]/60</f>
        <v>15.683333333333334</v>
      </c>
      <c r="S277">
        <f>IFERROR(daily_activity[[#This Row],[TotalDistance]]/daily_activity[[#This Row],[TotalSteps]],0)</f>
        <v>6.717363992395438E-4</v>
      </c>
      <c r="T277">
        <f>IFERROR(daily_activity[[#This Row],[TrackerDistance]]/(daily_activity[[#This Row],[Total Mintues]]*daily_activity[[#This Row],[Step Length]]),0)</f>
        <v>4.1923485653560046</v>
      </c>
      <c r="W277" s="13">
        <v>3945</v>
      </c>
      <c r="X277" s="13">
        <v>2180</v>
      </c>
      <c r="AD277" s="19" t="s">
        <v>59</v>
      </c>
      <c r="AE277" s="19">
        <v>15.683333333333334</v>
      </c>
      <c r="AF277" s="17">
        <v>3945</v>
      </c>
      <c r="AG277" s="17">
        <v>2180</v>
      </c>
    </row>
    <row r="278" spans="1:33" x14ac:dyDescent="0.3">
      <c r="A278">
        <v>4445114986</v>
      </c>
      <c r="B278" s="1">
        <v>42477</v>
      </c>
      <c r="C278" t="str">
        <f t="shared" si="4"/>
        <v>Sunday</v>
      </c>
      <c r="D278">
        <v>2268</v>
      </c>
      <c r="E278">
        <v>1.519999981</v>
      </c>
      <c r="F278">
        <v>1.519999981</v>
      </c>
      <c r="G278">
        <v>0</v>
      </c>
      <c r="H278">
        <v>0</v>
      </c>
      <c r="I278">
        <v>0</v>
      </c>
      <c r="J278">
        <v>1.519999981</v>
      </c>
      <c r="K278">
        <v>0</v>
      </c>
      <c r="L278">
        <v>0</v>
      </c>
      <c r="M278">
        <v>0</v>
      </c>
      <c r="N278">
        <v>114</v>
      </c>
      <c r="O278">
        <v>1219</v>
      </c>
      <c r="P278">
        <v>1933</v>
      </c>
      <c r="Q278">
        <f>SUM(daily_activity[[#This Row],[VeryActiveMinutes]:[SedentaryMinutes]])</f>
        <v>1333</v>
      </c>
      <c r="R278">
        <f>daily_activity[[#This Row],[Total Mintues]]/60</f>
        <v>22.216666666666665</v>
      </c>
      <c r="S278">
        <f>IFERROR(daily_activity[[#This Row],[TotalDistance]]/daily_activity[[#This Row],[TotalSteps]],0)</f>
        <v>6.7019399514991183E-4</v>
      </c>
      <c r="T278">
        <f>IFERROR(daily_activity[[#This Row],[TrackerDistance]]/(daily_activity[[#This Row],[Total Mintues]]*daily_activity[[#This Row],[Step Length]]),0)</f>
        <v>1.7014253563390846</v>
      </c>
      <c r="W278" s="13">
        <v>2268</v>
      </c>
      <c r="X278" s="13">
        <v>1933</v>
      </c>
      <c r="AD278" s="18" t="s">
        <v>16</v>
      </c>
      <c r="AE278" s="18">
        <v>22.216666666666665</v>
      </c>
      <c r="AF278" s="16">
        <v>2268</v>
      </c>
      <c r="AG278" s="16">
        <v>1933</v>
      </c>
    </row>
    <row r="279" spans="1:33" x14ac:dyDescent="0.3">
      <c r="A279">
        <v>4445114986</v>
      </c>
      <c r="B279" s="1">
        <v>42478</v>
      </c>
      <c r="C279" t="str">
        <f t="shared" si="4"/>
        <v>Monday</v>
      </c>
      <c r="D279">
        <v>6155</v>
      </c>
      <c r="E279">
        <v>4.2399997709999999</v>
      </c>
      <c r="F279">
        <v>4.2399997709999999</v>
      </c>
      <c r="G279">
        <v>0</v>
      </c>
      <c r="H279">
        <v>2</v>
      </c>
      <c r="I279">
        <v>0.28999999199999998</v>
      </c>
      <c r="J279">
        <v>1.9500000479999999</v>
      </c>
      <c r="K279">
        <v>0</v>
      </c>
      <c r="L279">
        <v>25</v>
      </c>
      <c r="M279">
        <v>6</v>
      </c>
      <c r="N279">
        <v>162</v>
      </c>
      <c r="O279">
        <v>1247</v>
      </c>
      <c r="P279">
        <v>2248</v>
      </c>
      <c r="Q279">
        <f>SUM(daily_activity[[#This Row],[VeryActiveMinutes]:[SedentaryMinutes]])</f>
        <v>1440</v>
      </c>
      <c r="R279">
        <f>daily_activity[[#This Row],[Total Mintues]]/60</f>
        <v>24</v>
      </c>
      <c r="S279">
        <f>IFERROR(daily_activity[[#This Row],[TotalDistance]]/daily_activity[[#This Row],[TotalSteps]],0)</f>
        <v>6.888707995125914E-4</v>
      </c>
      <c r="T279">
        <f>IFERROR(daily_activity[[#This Row],[TrackerDistance]]/(daily_activity[[#This Row],[Total Mintues]]*daily_activity[[#This Row],[Step Length]]),0)</f>
        <v>4.2743055555555554</v>
      </c>
      <c r="W279" s="13">
        <v>6155</v>
      </c>
      <c r="X279" s="13">
        <v>2248</v>
      </c>
      <c r="AD279" s="19" t="s">
        <v>61</v>
      </c>
      <c r="AE279" s="19">
        <v>24</v>
      </c>
      <c r="AF279" s="17">
        <v>6155</v>
      </c>
      <c r="AG279" s="17">
        <v>2248</v>
      </c>
    </row>
    <row r="280" spans="1:33" x14ac:dyDescent="0.3">
      <c r="A280">
        <v>4445114986</v>
      </c>
      <c r="B280" s="1">
        <v>42479</v>
      </c>
      <c r="C280" t="str">
        <f t="shared" si="4"/>
        <v>Tuesday</v>
      </c>
      <c r="D280">
        <v>2064</v>
      </c>
      <c r="E280">
        <v>1.3899999860000001</v>
      </c>
      <c r="F280">
        <v>1.3899999860000001</v>
      </c>
      <c r="G280">
        <v>0</v>
      </c>
      <c r="H280">
        <v>0</v>
      </c>
      <c r="I280">
        <v>0</v>
      </c>
      <c r="J280">
        <v>1.3899999860000001</v>
      </c>
      <c r="K280">
        <v>0</v>
      </c>
      <c r="L280">
        <v>0</v>
      </c>
      <c r="M280">
        <v>0</v>
      </c>
      <c r="N280">
        <v>121</v>
      </c>
      <c r="O280">
        <v>895</v>
      </c>
      <c r="P280">
        <v>1954</v>
      </c>
      <c r="Q280">
        <f>SUM(daily_activity[[#This Row],[VeryActiveMinutes]:[SedentaryMinutes]])</f>
        <v>1016</v>
      </c>
      <c r="R280">
        <f>daily_activity[[#This Row],[Total Mintues]]/60</f>
        <v>16.933333333333334</v>
      </c>
      <c r="S280">
        <f>IFERROR(daily_activity[[#This Row],[TotalDistance]]/daily_activity[[#This Row],[TotalSteps]],0)</f>
        <v>6.7344960562015505E-4</v>
      </c>
      <c r="T280">
        <f>IFERROR(daily_activity[[#This Row],[TrackerDistance]]/(daily_activity[[#This Row],[Total Mintues]]*daily_activity[[#This Row],[Step Length]]),0)</f>
        <v>2.0314960629921259</v>
      </c>
      <c r="W280" s="13">
        <v>2064</v>
      </c>
      <c r="X280" s="13">
        <v>1954</v>
      </c>
      <c r="AD280" s="18" t="s">
        <v>57</v>
      </c>
      <c r="AE280" s="18">
        <v>16.933333333333334</v>
      </c>
      <c r="AF280" s="16">
        <v>2064</v>
      </c>
      <c r="AG280" s="16">
        <v>1954</v>
      </c>
    </row>
    <row r="281" spans="1:33" x14ac:dyDescent="0.3">
      <c r="A281">
        <v>4445114986</v>
      </c>
      <c r="B281" s="1">
        <v>42480</v>
      </c>
      <c r="C281" t="str">
        <f t="shared" si="4"/>
        <v>Wednesday</v>
      </c>
      <c r="D281">
        <v>2072</v>
      </c>
      <c r="E281">
        <v>1.3899999860000001</v>
      </c>
      <c r="F281">
        <v>1.3899999860000001</v>
      </c>
      <c r="G281">
        <v>0</v>
      </c>
      <c r="H281">
        <v>0</v>
      </c>
      <c r="I281">
        <v>0</v>
      </c>
      <c r="J281">
        <v>1.3899999860000001</v>
      </c>
      <c r="K281">
        <v>0</v>
      </c>
      <c r="L281">
        <v>0</v>
      </c>
      <c r="M281">
        <v>0</v>
      </c>
      <c r="N281">
        <v>137</v>
      </c>
      <c r="O281">
        <v>841</v>
      </c>
      <c r="P281">
        <v>1974</v>
      </c>
      <c r="Q281">
        <f>SUM(daily_activity[[#This Row],[VeryActiveMinutes]:[SedentaryMinutes]])</f>
        <v>978</v>
      </c>
      <c r="R281">
        <f>daily_activity[[#This Row],[Total Mintues]]/60</f>
        <v>16.3</v>
      </c>
      <c r="S281">
        <f>IFERROR(daily_activity[[#This Row],[TotalDistance]]/daily_activity[[#This Row],[TotalSteps]],0)</f>
        <v>6.7084941409266408E-4</v>
      </c>
      <c r="T281">
        <f>IFERROR(daily_activity[[#This Row],[TrackerDistance]]/(daily_activity[[#This Row],[Total Mintues]]*daily_activity[[#This Row],[Step Length]]),0)</f>
        <v>2.1186094069529653</v>
      </c>
      <c r="W281" s="13">
        <v>2072</v>
      </c>
      <c r="X281" s="13">
        <v>1974</v>
      </c>
      <c r="AD281" s="19" t="s">
        <v>62</v>
      </c>
      <c r="AE281" s="19">
        <v>16.3</v>
      </c>
      <c r="AF281" s="17">
        <v>2072</v>
      </c>
      <c r="AG281" s="17">
        <v>1974</v>
      </c>
    </row>
    <row r="282" spans="1:33" x14ac:dyDescent="0.3">
      <c r="A282">
        <v>4445114986</v>
      </c>
      <c r="B282" s="1">
        <v>42481</v>
      </c>
      <c r="C282" t="str">
        <f t="shared" si="4"/>
        <v>Thursday</v>
      </c>
      <c r="D282">
        <v>3809</v>
      </c>
      <c r="E282">
        <v>2.5599999430000002</v>
      </c>
      <c r="F282">
        <v>2.5599999430000002</v>
      </c>
      <c r="G282">
        <v>0</v>
      </c>
      <c r="H282">
        <v>0</v>
      </c>
      <c r="I282">
        <v>0</v>
      </c>
      <c r="J282">
        <v>2.539999962</v>
      </c>
      <c r="K282">
        <v>0</v>
      </c>
      <c r="L282">
        <v>0</v>
      </c>
      <c r="M282">
        <v>0</v>
      </c>
      <c r="N282">
        <v>215</v>
      </c>
      <c r="O282">
        <v>756</v>
      </c>
      <c r="P282">
        <v>2150</v>
      </c>
      <c r="Q282">
        <f>SUM(daily_activity[[#This Row],[VeryActiveMinutes]:[SedentaryMinutes]])</f>
        <v>971</v>
      </c>
      <c r="R282">
        <f>daily_activity[[#This Row],[Total Mintues]]/60</f>
        <v>16.183333333333334</v>
      </c>
      <c r="S282">
        <f>IFERROR(daily_activity[[#This Row],[TotalDistance]]/daily_activity[[#This Row],[TotalSteps]],0)</f>
        <v>6.7209239774218966E-4</v>
      </c>
      <c r="T282">
        <f>IFERROR(daily_activity[[#This Row],[TrackerDistance]]/(daily_activity[[#This Row],[Total Mintues]]*daily_activity[[#This Row],[Step Length]]),0)</f>
        <v>3.9227600411946439</v>
      </c>
      <c r="W282" s="13">
        <v>3809</v>
      </c>
      <c r="X282" s="13">
        <v>2150</v>
      </c>
      <c r="AD282" s="18" t="s">
        <v>60</v>
      </c>
      <c r="AE282" s="18">
        <v>16.183333333333334</v>
      </c>
      <c r="AF282" s="16">
        <v>3809</v>
      </c>
      <c r="AG282" s="16">
        <v>2150</v>
      </c>
    </row>
    <row r="283" spans="1:33" x14ac:dyDescent="0.3">
      <c r="A283">
        <v>4445114986</v>
      </c>
      <c r="B283" s="1">
        <v>42482</v>
      </c>
      <c r="C283" t="str">
        <f t="shared" si="4"/>
        <v>Friday</v>
      </c>
      <c r="D283">
        <v>6831</v>
      </c>
      <c r="E283">
        <v>4.579999924</v>
      </c>
      <c r="F283">
        <v>4.579999924</v>
      </c>
      <c r="G283">
        <v>0</v>
      </c>
      <c r="H283">
        <v>0</v>
      </c>
      <c r="I283">
        <v>0</v>
      </c>
      <c r="J283">
        <v>4.579999924</v>
      </c>
      <c r="K283">
        <v>0</v>
      </c>
      <c r="L283">
        <v>0</v>
      </c>
      <c r="M283">
        <v>0</v>
      </c>
      <c r="N283">
        <v>317</v>
      </c>
      <c r="O283">
        <v>706</v>
      </c>
      <c r="P283">
        <v>2432</v>
      </c>
      <c r="Q283">
        <f>SUM(daily_activity[[#This Row],[VeryActiveMinutes]:[SedentaryMinutes]])</f>
        <v>1023</v>
      </c>
      <c r="R283">
        <f>daily_activity[[#This Row],[Total Mintues]]/60</f>
        <v>17.05</v>
      </c>
      <c r="S283">
        <f>IFERROR(daily_activity[[#This Row],[TotalDistance]]/daily_activity[[#This Row],[TotalSteps]],0)</f>
        <v>6.7047283326013762E-4</v>
      </c>
      <c r="T283">
        <f>IFERROR(daily_activity[[#This Row],[TrackerDistance]]/(daily_activity[[#This Row],[Total Mintues]]*daily_activity[[#This Row],[Step Length]]),0)</f>
        <v>6.67741935483871</v>
      </c>
      <c r="W283" s="13">
        <v>6831</v>
      </c>
      <c r="X283" s="13">
        <v>2432</v>
      </c>
      <c r="AD283" s="19" t="s">
        <v>58</v>
      </c>
      <c r="AE283" s="19">
        <v>17.05</v>
      </c>
      <c r="AF283" s="17">
        <v>6831</v>
      </c>
      <c r="AG283" s="17">
        <v>2432</v>
      </c>
    </row>
    <row r="284" spans="1:33" x14ac:dyDescent="0.3">
      <c r="A284">
        <v>4445114986</v>
      </c>
      <c r="B284" s="1">
        <v>42483</v>
      </c>
      <c r="C284" t="str">
        <f t="shared" si="4"/>
        <v>Saturday</v>
      </c>
      <c r="D284">
        <v>4363</v>
      </c>
      <c r="E284">
        <v>2.9300000669999999</v>
      </c>
      <c r="F284">
        <v>2.9300000669999999</v>
      </c>
      <c r="G284">
        <v>0</v>
      </c>
      <c r="H284">
        <v>0</v>
      </c>
      <c r="I284">
        <v>0</v>
      </c>
      <c r="J284">
        <v>2.9300000669999999</v>
      </c>
      <c r="K284">
        <v>0</v>
      </c>
      <c r="L284">
        <v>0</v>
      </c>
      <c r="M284">
        <v>0</v>
      </c>
      <c r="N284">
        <v>201</v>
      </c>
      <c r="O284">
        <v>1239</v>
      </c>
      <c r="P284">
        <v>2149</v>
      </c>
      <c r="Q284">
        <f>SUM(daily_activity[[#This Row],[VeryActiveMinutes]:[SedentaryMinutes]])</f>
        <v>1440</v>
      </c>
      <c r="R284">
        <f>daily_activity[[#This Row],[Total Mintues]]/60</f>
        <v>24</v>
      </c>
      <c r="S284">
        <f>IFERROR(daily_activity[[#This Row],[TotalDistance]]/daily_activity[[#This Row],[TotalSteps]],0)</f>
        <v>6.7155628397891354E-4</v>
      </c>
      <c r="T284">
        <f>IFERROR(daily_activity[[#This Row],[TrackerDistance]]/(daily_activity[[#This Row],[Total Mintues]]*daily_activity[[#This Row],[Step Length]]),0)</f>
        <v>3.0298611111111113</v>
      </c>
      <c r="W284" s="13">
        <v>4363</v>
      </c>
      <c r="X284" s="13">
        <v>2149</v>
      </c>
      <c r="AD284" s="18" t="s">
        <v>59</v>
      </c>
      <c r="AE284" s="18">
        <v>24</v>
      </c>
      <c r="AF284" s="16">
        <v>4363</v>
      </c>
      <c r="AG284" s="16">
        <v>2149</v>
      </c>
    </row>
    <row r="285" spans="1:33" x14ac:dyDescent="0.3">
      <c r="A285">
        <v>4445114986</v>
      </c>
      <c r="B285" s="1">
        <v>42484</v>
      </c>
      <c r="C285" t="str">
        <f t="shared" si="4"/>
        <v>Sunday</v>
      </c>
      <c r="D285">
        <v>5002</v>
      </c>
      <c r="E285">
        <v>3.3599998950000001</v>
      </c>
      <c r="F285">
        <v>3.3599998950000001</v>
      </c>
      <c r="G285">
        <v>0</v>
      </c>
      <c r="H285">
        <v>0</v>
      </c>
      <c r="I285">
        <v>0</v>
      </c>
      <c r="J285">
        <v>3.3599998950000001</v>
      </c>
      <c r="K285">
        <v>0</v>
      </c>
      <c r="L285">
        <v>0</v>
      </c>
      <c r="M285">
        <v>0</v>
      </c>
      <c r="N285">
        <v>244</v>
      </c>
      <c r="O285">
        <v>1196</v>
      </c>
      <c r="P285">
        <v>2247</v>
      </c>
      <c r="Q285">
        <f>SUM(daily_activity[[#This Row],[VeryActiveMinutes]:[SedentaryMinutes]])</f>
        <v>1440</v>
      </c>
      <c r="R285">
        <f>daily_activity[[#This Row],[Total Mintues]]/60</f>
        <v>24</v>
      </c>
      <c r="S285">
        <f>IFERROR(daily_activity[[#This Row],[TotalDistance]]/daily_activity[[#This Row],[TotalSteps]],0)</f>
        <v>6.7173128648540588E-4</v>
      </c>
      <c r="T285">
        <f>IFERROR(daily_activity[[#This Row],[TrackerDistance]]/(daily_activity[[#This Row],[Total Mintues]]*daily_activity[[#This Row],[Step Length]]),0)</f>
        <v>3.473611111111111</v>
      </c>
      <c r="W285" s="13">
        <v>5002</v>
      </c>
      <c r="X285" s="13">
        <v>2247</v>
      </c>
      <c r="AD285" s="19" t="s">
        <v>16</v>
      </c>
      <c r="AE285" s="19">
        <v>24</v>
      </c>
      <c r="AF285" s="17">
        <v>5002</v>
      </c>
      <c r="AG285" s="17">
        <v>2247</v>
      </c>
    </row>
    <row r="286" spans="1:33" x14ac:dyDescent="0.3">
      <c r="A286">
        <v>4445114986</v>
      </c>
      <c r="B286" s="1">
        <v>42485</v>
      </c>
      <c r="C286" t="str">
        <f t="shared" si="4"/>
        <v>Monday</v>
      </c>
      <c r="D286">
        <v>3385</v>
      </c>
      <c r="E286">
        <v>2.2699999809999998</v>
      </c>
      <c r="F286">
        <v>2.2699999809999998</v>
      </c>
      <c r="G286">
        <v>0</v>
      </c>
      <c r="H286">
        <v>0</v>
      </c>
      <c r="I286">
        <v>0</v>
      </c>
      <c r="J286">
        <v>2.2699999809999998</v>
      </c>
      <c r="K286">
        <v>0</v>
      </c>
      <c r="L286">
        <v>0</v>
      </c>
      <c r="M286">
        <v>0</v>
      </c>
      <c r="N286">
        <v>179</v>
      </c>
      <c r="O286">
        <v>916</v>
      </c>
      <c r="P286">
        <v>2070</v>
      </c>
      <c r="Q286">
        <f>SUM(daily_activity[[#This Row],[VeryActiveMinutes]:[SedentaryMinutes]])</f>
        <v>1095</v>
      </c>
      <c r="R286">
        <f>daily_activity[[#This Row],[Total Mintues]]/60</f>
        <v>18.25</v>
      </c>
      <c r="S286">
        <f>IFERROR(daily_activity[[#This Row],[TotalDistance]]/daily_activity[[#This Row],[TotalSteps]],0)</f>
        <v>6.7060560738552426E-4</v>
      </c>
      <c r="T286">
        <f>IFERROR(daily_activity[[#This Row],[TrackerDistance]]/(daily_activity[[#This Row],[Total Mintues]]*daily_activity[[#This Row],[Step Length]]),0)</f>
        <v>3.0913242009132422</v>
      </c>
      <c r="W286" s="13">
        <v>3385</v>
      </c>
      <c r="X286" s="13">
        <v>2070</v>
      </c>
      <c r="AD286" s="18" t="s">
        <v>61</v>
      </c>
      <c r="AE286" s="18">
        <v>18.25</v>
      </c>
      <c r="AF286" s="16">
        <v>3385</v>
      </c>
      <c r="AG286" s="16">
        <v>2070</v>
      </c>
    </row>
    <row r="287" spans="1:33" x14ac:dyDescent="0.3">
      <c r="A287">
        <v>4445114986</v>
      </c>
      <c r="B287" s="1">
        <v>42486</v>
      </c>
      <c r="C287" t="str">
        <f t="shared" si="4"/>
        <v>Tuesday</v>
      </c>
      <c r="D287">
        <v>6326</v>
      </c>
      <c r="E287">
        <v>4.4099998469999999</v>
      </c>
      <c r="F287">
        <v>4.4099998469999999</v>
      </c>
      <c r="G287">
        <v>0</v>
      </c>
      <c r="H287">
        <v>2.4100000860000002</v>
      </c>
      <c r="I287">
        <v>3.9999999000000001E-2</v>
      </c>
      <c r="J287">
        <v>1.960000038</v>
      </c>
      <c r="K287">
        <v>0</v>
      </c>
      <c r="L287">
        <v>29</v>
      </c>
      <c r="M287">
        <v>1</v>
      </c>
      <c r="N287">
        <v>180</v>
      </c>
      <c r="O287">
        <v>839</v>
      </c>
      <c r="P287">
        <v>2291</v>
      </c>
      <c r="Q287">
        <f>SUM(daily_activity[[#This Row],[VeryActiveMinutes]:[SedentaryMinutes]])</f>
        <v>1049</v>
      </c>
      <c r="R287">
        <f>daily_activity[[#This Row],[Total Mintues]]/60</f>
        <v>17.483333333333334</v>
      </c>
      <c r="S287">
        <f>IFERROR(daily_activity[[#This Row],[TotalDistance]]/daily_activity[[#This Row],[TotalSteps]],0)</f>
        <v>6.9712296032247865E-4</v>
      </c>
      <c r="T287">
        <f>IFERROR(daily_activity[[#This Row],[TrackerDistance]]/(daily_activity[[#This Row],[Total Mintues]]*daily_activity[[#This Row],[Step Length]]),0)</f>
        <v>6.0305052430886557</v>
      </c>
      <c r="W287" s="13">
        <v>6326</v>
      </c>
      <c r="X287" s="13">
        <v>2291</v>
      </c>
      <c r="AD287" s="19" t="s">
        <v>57</v>
      </c>
      <c r="AE287" s="19">
        <v>17.483333333333334</v>
      </c>
      <c r="AF287" s="17">
        <v>6326</v>
      </c>
      <c r="AG287" s="17">
        <v>2291</v>
      </c>
    </row>
    <row r="288" spans="1:33" x14ac:dyDescent="0.3">
      <c r="A288">
        <v>4445114986</v>
      </c>
      <c r="B288" s="1">
        <v>42487</v>
      </c>
      <c r="C288" t="str">
        <f t="shared" si="4"/>
        <v>Wednesday</v>
      </c>
      <c r="D288">
        <v>7243</v>
      </c>
      <c r="E288">
        <v>5.0300002099999999</v>
      </c>
      <c r="F288">
        <v>5.0300002099999999</v>
      </c>
      <c r="G288">
        <v>0</v>
      </c>
      <c r="H288">
        <v>2.619999886</v>
      </c>
      <c r="I288">
        <v>2.9999998999999999E-2</v>
      </c>
      <c r="J288">
        <v>2.380000114</v>
      </c>
      <c r="K288">
        <v>0</v>
      </c>
      <c r="L288">
        <v>32</v>
      </c>
      <c r="M288">
        <v>1</v>
      </c>
      <c r="N288">
        <v>194</v>
      </c>
      <c r="O288">
        <v>839</v>
      </c>
      <c r="P288">
        <v>2361</v>
      </c>
      <c r="Q288">
        <f>SUM(daily_activity[[#This Row],[VeryActiveMinutes]:[SedentaryMinutes]])</f>
        <v>1066</v>
      </c>
      <c r="R288">
        <f>daily_activity[[#This Row],[Total Mintues]]/60</f>
        <v>17.766666666666666</v>
      </c>
      <c r="S288">
        <f>IFERROR(daily_activity[[#This Row],[TotalDistance]]/daily_activity[[#This Row],[TotalSteps]],0)</f>
        <v>6.9446364904045287E-4</v>
      </c>
      <c r="T288">
        <f>IFERROR(daily_activity[[#This Row],[TrackerDistance]]/(daily_activity[[#This Row],[Total Mintues]]*daily_activity[[#This Row],[Step Length]]),0)</f>
        <v>6.7945590994371479</v>
      </c>
      <c r="W288" s="13">
        <v>7243</v>
      </c>
      <c r="X288" s="13">
        <v>2361</v>
      </c>
      <c r="AD288" s="18" t="s">
        <v>62</v>
      </c>
      <c r="AE288" s="18">
        <v>17.766666666666666</v>
      </c>
      <c r="AF288" s="16">
        <v>7243</v>
      </c>
      <c r="AG288" s="16">
        <v>2361</v>
      </c>
    </row>
    <row r="289" spans="1:33" x14ac:dyDescent="0.3">
      <c r="A289">
        <v>4445114986</v>
      </c>
      <c r="B289" s="1">
        <v>42488</v>
      </c>
      <c r="C289" t="str">
        <f t="shared" si="4"/>
        <v>Thursday</v>
      </c>
      <c r="D289">
        <v>4493</v>
      </c>
      <c r="E289">
        <v>3.0099999899999998</v>
      </c>
      <c r="F289">
        <v>3.0099999899999998</v>
      </c>
      <c r="G289">
        <v>0</v>
      </c>
      <c r="H289">
        <v>0</v>
      </c>
      <c r="I289">
        <v>0</v>
      </c>
      <c r="J289">
        <v>3.0099999899999998</v>
      </c>
      <c r="K289">
        <v>0</v>
      </c>
      <c r="L289">
        <v>0</v>
      </c>
      <c r="M289">
        <v>0</v>
      </c>
      <c r="N289">
        <v>236</v>
      </c>
      <c r="O289">
        <v>762</v>
      </c>
      <c r="P289">
        <v>2203</v>
      </c>
      <c r="Q289">
        <f>SUM(daily_activity[[#This Row],[VeryActiveMinutes]:[SedentaryMinutes]])</f>
        <v>998</v>
      </c>
      <c r="R289">
        <f>daily_activity[[#This Row],[Total Mintues]]/60</f>
        <v>16.633333333333333</v>
      </c>
      <c r="S289">
        <f>IFERROR(daily_activity[[#This Row],[TotalDistance]]/daily_activity[[#This Row],[TotalSteps]],0)</f>
        <v>6.6993100155797903E-4</v>
      </c>
      <c r="T289">
        <f>IFERROR(daily_activity[[#This Row],[TrackerDistance]]/(daily_activity[[#This Row],[Total Mintues]]*daily_activity[[#This Row],[Step Length]]),0)</f>
        <v>4.5020040080160326</v>
      </c>
      <c r="W289" s="13">
        <v>4493</v>
      </c>
      <c r="X289" s="13">
        <v>2203</v>
      </c>
      <c r="AD289" s="19" t="s">
        <v>60</v>
      </c>
      <c r="AE289" s="19">
        <v>16.633333333333333</v>
      </c>
      <c r="AF289" s="17">
        <v>4493</v>
      </c>
      <c r="AG289" s="17">
        <v>2203</v>
      </c>
    </row>
    <row r="290" spans="1:33" x14ac:dyDescent="0.3">
      <c r="A290">
        <v>4445114986</v>
      </c>
      <c r="B290" s="1">
        <v>42489</v>
      </c>
      <c r="C290" t="str">
        <f t="shared" si="4"/>
        <v>Friday</v>
      </c>
      <c r="D290">
        <v>4676</v>
      </c>
      <c r="E290">
        <v>3.1400001049999999</v>
      </c>
      <c r="F290">
        <v>3.1400001049999999</v>
      </c>
      <c r="G290">
        <v>0</v>
      </c>
      <c r="H290">
        <v>0</v>
      </c>
      <c r="I290">
        <v>0</v>
      </c>
      <c r="J290">
        <v>3.130000114</v>
      </c>
      <c r="K290">
        <v>0</v>
      </c>
      <c r="L290">
        <v>0</v>
      </c>
      <c r="M290">
        <v>0</v>
      </c>
      <c r="N290">
        <v>226</v>
      </c>
      <c r="O290">
        <v>1106</v>
      </c>
      <c r="P290">
        <v>2196</v>
      </c>
      <c r="Q290">
        <f>SUM(daily_activity[[#This Row],[VeryActiveMinutes]:[SedentaryMinutes]])</f>
        <v>1332</v>
      </c>
      <c r="R290">
        <f>daily_activity[[#This Row],[Total Mintues]]/60</f>
        <v>22.2</v>
      </c>
      <c r="S290">
        <f>IFERROR(daily_activity[[#This Row],[TotalDistance]]/daily_activity[[#This Row],[TotalSteps]],0)</f>
        <v>6.7151413708297692E-4</v>
      </c>
      <c r="T290">
        <f>IFERROR(daily_activity[[#This Row],[TrackerDistance]]/(daily_activity[[#This Row],[Total Mintues]]*daily_activity[[#This Row],[Step Length]]),0)</f>
        <v>3.5105105105105103</v>
      </c>
      <c r="W290" s="13">
        <v>4676</v>
      </c>
      <c r="X290" s="13">
        <v>2196</v>
      </c>
      <c r="AD290" s="18" t="s">
        <v>58</v>
      </c>
      <c r="AE290" s="18">
        <v>22.2</v>
      </c>
      <c r="AF290" s="16">
        <v>4676</v>
      </c>
      <c r="AG290" s="16">
        <v>2196</v>
      </c>
    </row>
    <row r="291" spans="1:33" x14ac:dyDescent="0.3">
      <c r="A291">
        <v>4445114986</v>
      </c>
      <c r="B291" s="1">
        <v>42490</v>
      </c>
      <c r="C291" t="str">
        <f t="shared" si="4"/>
        <v>Saturday</v>
      </c>
      <c r="D291">
        <v>6222</v>
      </c>
      <c r="E291">
        <v>4.1799998279999997</v>
      </c>
      <c r="F291">
        <v>4.1799998279999997</v>
      </c>
      <c r="G291">
        <v>0</v>
      </c>
      <c r="H291">
        <v>0</v>
      </c>
      <c r="I291">
        <v>0</v>
      </c>
      <c r="J291">
        <v>4.1799998279999997</v>
      </c>
      <c r="K291">
        <v>0</v>
      </c>
      <c r="L291">
        <v>0</v>
      </c>
      <c r="M291">
        <v>0</v>
      </c>
      <c r="N291">
        <v>290</v>
      </c>
      <c r="O291">
        <v>797</v>
      </c>
      <c r="P291">
        <v>2363</v>
      </c>
      <c r="Q291">
        <f>SUM(daily_activity[[#This Row],[VeryActiveMinutes]:[SedentaryMinutes]])</f>
        <v>1087</v>
      </c>
      <c r="R291">
        <f>daily_activity[[#This Row],[Total Mintues]]/60</f>
        <v>18.116666666666667</v>
      </c>
      <c r="S291">
        <f>IFERROR(daily_activity[[#This Row],[TotalDistance]]/daily_activity[[#This Row],[TotalSteps]],0)</f>
        <v>6.7180967984570869E-4</v>
      </c>
      <c r="T291">
        <f>IFERROR(daily_activity[[#This Row],[TrackerDistance]]/(daily_activity[[#This Row],[Total Mintues]]*daily_activity[[#This Row],[Step Length]]),0)</f>
        <v>5.7240110395584178</v>
      </c>
      <c r="W291" s="13">
        <v>6222</v>
      </c>
      <c r="X291" s="13">
        <v>2363</v>
      </c>
      <c r="AD291" s="19" t="s">
        <v>59</v>
      </c>
      <c r="AE291" s="19">
        <v>18.116666666666667</v>
      </c>
      <c r="AF291" s="17">
        <v>6222</v>
      </c>
      <c r="AG291" s="17">
        <v>2363</v>
      </c>
    </row>
    <row r="292" spans="1:33" x14ac:dyDescent="0.3">
      <c r="A292">
        <v>4558609924</v>
      </c>
      <c r="B292" s="1">
        <v>42473</v>
      </c>
      <c r="C292" t="str">
        <f t="shared" si="4"/>
        <v>Wednesday</v>
      </c>
      <c r="D292">
        <v>4978</v>
      </c>
      <c r="E292">
        <v>3.289999962</v>
      </c>
      <c r="F292">
        <v>3.289999962</v>
      </c>
      <c r="G292">
        <v>0</v>
      </c>
      <c r="H292">
        <v>1.2400000099999999</v>
      </c>
      <c r="I292">
        <v>0.439999998</v>
      </c>
      <c r="J292">
        <v>1.6100000139999999</v>
      </c>
      <c r="K292">
        <v>0</v>
      </c>
      <c r="L292">
        <v>19</v>
      </c>
      <c r="M292">
        <v>7</v>
      </c>
      <c r="N292">
        <v>127</v>
      </c>
      <c r="O292">
        <v>1287</v>
      </c>
      <c r="P292">
        <v>1722</v>
      </c>
      <c r="Q292">
        <f>SUM(daily_activity[[#This Row],[VeryActiveMinutes]:[SedentaryMinutes]])</f>
        <v>1440</v>
      </c>
      <c r="R292">
        <f>daily_activity[[#This Row],[Total Mintues]]/60</f>
        <v>24</v>
      </c>
      <c r="S292">
        <f>IFERROR(daily_activity[[#This Row],[TotalDistance]]/daily_activity[[#This Row],[TotalSteps]],0)</f>
        <v>6.609079875451989E-4</v>
      </c>
      <c r="T292">
        <f>IFERROR(daily_activity[[#This Row],[TrackerDistance]]/(daily_activity[[#This Row],[Total Mintues]]*daily_activity[[#This Row],[Step Length]]),0)</f>
        <v>3.4569444444444439</v>
      </c>
      <c r="W292" s="13">
        <v>4978</v>
      </c>
      <c r="X292" s="13">
        <v>1722</v>
      </c>
      <c r="AD292" s="18" t="s">
        <v>62</v>
      </c>
      <c r="AE292" s="18">
        <v>24</v>
      </c>
      <c r="AF292" s="16">
        <v>4978</v>
      </c>
      <c r="AG292" s="16">
        <v>1722</v>
      </c>
    </row>
    <row r="293" spans="1:33" x14ac:dyDescent="0.3">
      <c r="A293">
        <v>4558609924</v>
      </c>
      <c r="B293" s="1">
        <v>42474</v>
      </c>
      <c r="C293" t="str">
        <f t="shared" si="4"/>
        <v>Thursday</v>
      </c>
      <c r="D293">
        <v>6799</v>
      </c>
      <c r="E293">
        <v>4.4899997709999999</v>
      </c>
      <c r="F293">
        <v>4.4899997709999999</v>
      </c>
      <c r="G293">
        <v>0</v>
      </c>
      <c r="H293">
        <v>0</v>
      </c>
      <c r="I293">
        <v>0</v>
      </c>
      <c r="J293">
        <v>4.4899997709999999</v>
      </c>
      <c r="K293">
        <v>0</v>
      </c>
      <c r="L293">
        <v>0</v>
      </c>
      <c r="M293">
        <v>0</v>
      </c>
      <c r="N293">
        <v>279</v>
      </c>
      <c r="O293">
        <v>1161</v>
      </c>
      <c r="P293">
        <v>1922</v>
      </c>
      <c r="Q293">
        <f>SUM(daily_activity[[#This Row],[VeryActiveMinutes]:[SedentaryMinutes]])</f>
        <v>1440</v>
      </c>
      <c r="R293">
        <f>daily_activity[[#This Row],[Total Mintues]]/60</f>
        <v>24</v>
      </c>
      <c r="S293">
        <f>IFERROR(daily_activity[[#This Row],[TotalDistance]]/daily_activity[[#This Row],[TotalSteps]],0)</f>
        <v>6.6039120032357704E-4</v>
      </c>
      <c r="T293">
        <f>IFERROR(daily_activity[[#This Row],[TrackerDistance]]/(daily_activity[[#This Row],[Total Mintues]]*daily_activity[[#This Row],[Step Length]]),0)</f>
        <v>4.7215277777777773</v>
      </c>
      <c r="W293" s="13">
        <v>6799</v>
      </c>
      <c r="X293" s="13">
        <v>1922</v>
      </c>
      <c r="AD293" s="19" t="s">
        <v>60</v>
      </c>
      <c r="AE293" s="19">
        <v>24</v>
      </c>
      <c r="AF293" s="17">
        <v>6799</v>
      </c>
      <c r="AG293" s="17">
        <v>1922</v>
      </c>
    </row>
    <row r="294" spans="1:33" x14ac:dyDescent="0.3">
      <c r="A294">
        <v>4558609924</v>
      </c>
      <c r="B294" s="1">
        <v>42475</v>
      </c>
      <c r="C294" t="str">
        <f t="shared" si="4"/>
        <v>Friday</v>
      </c>
      <c r="D294">
        <v>7795</v>
      </c>
      <c r="E294">
        <v>5.1500000950000002</v>
      </c>
      <c r="F294">
        <v>5.1500000950000002</v>
      </c>
      <c r="G294">
        <v>0</v>
      </c>
      <c r="H294">
        <v>0.58999997400000004</v>
      </c>
      <c r="I294">
        <v>0.83999997400000004</v>
      </c>
      <c r="J294">
        <v>3.7300000190000002</v>
      </c>
      <c r="K294">
        <v>0</v>
      </c>
      <c r="L294">
        <v>17</v>
      </c>
      <c r="M294">
        <v>30</v>
      </c>
      <c r="N294">
        <v>262</v>
      </c>
      <c r="O294">
        <v>1131</v>
      </c>
      <c r="P294">
        <v>2121</v>
      </c>
      <c r="Q294">
        <f>SUM(daily_activity[[#This Row],[VeryActiveMinutes]:[SedentaryMinutes]])</f>
        <v>1440</v>
      </c>
      <c r="R294">
        <f>daily_activity[[#This Row],[Total Mintues]]/60</f>
        <v>24</v>
      </c>
      <c r="S294">
        <f>IFERROR(daily_activity[[#This Row],[TotalDistance]]/daily_activity[[#This Row],[TotalSteps]],0)</f>
        <v>6.606799352148814E-4</v>
      </c>
      <c r="T294">
        <f>IFERROR(daily_activity[[#This Row],[TrackerDistance]]/(daily_activity[[#This Row],[Total Mintues]]*daily_activity[[#This Row],[Step Length]]),0)</f>
        <v>5.4131944444444438</v>
      </c>
      <c r="W294" s="13">
        <v>7795</v>
      </c>
      <c r="X294" s="13">
        <v>2121</v>
      </c>
      <c r="AD294" s="18" t="s">
        <v>58</v>
      </c>
      <c r="AE294" s="18">
        <v>24</v>
      </c>
      <c r="AF294" s="16">
        <v>7795</v>
      </c>
      <c r="AG294" s="16">
        <v>2121</v>
      </c>
    </row>
    <row r="295" spans="1:33" x14ac:dyDescent="0.3">
      <c r="A295">
        <v>4558609924</v>
      </c>
      <c r="B295" s="1">
        <v>42476</v>
      </c>
      <c r="C295" t="str">
        <f t="shared" si="4"/>
        <v>Saturday</v>
      </c>
      <c r="D295">
        <v>7289</v>
      </c>
      <c r="E295">
        <v>4.8200001720000003</v>
      </c>
      <c r="F295">
        <v>4.8200001720000003</v>
      </c>
      <c r="G295">
        <v>0</v>
      </c>
      <c r="H295">
        <v>0.55000001200000004</v>
      </c>
      <c r="I295">
        <v>0.75</v>
      </c>
      <c r="J295">
        <v>3.5</v>
      </c>
      <c r="K295">
        <v>0</v>
      </c>
      <c r="L295">
        <v>8</v>
      </c>
      <c r="M295">
        <v>12</v>
      </c>
      <c r="N295">
        <v>308</v>
      </c>
      <c r="O295">
        <v>1112</v>
      </c>
      <c r="P295">
        <v>1997</v>
      </c>
      <c r="Q295">
        <f>SUM(daily_activity[[#This Row],[VeryActiveMinutes]:[SedentaryMinutes]])</f>
        <v>1440</v>
      </c>
      <c r="R295">
        <f>daily_activity[[#This Row],[Total Mintues]]/60</f>
        <v>24</v>
      </c>
      <c r="S295">
        <f>IFERROR(daily_activity[[#This Row],[TotalDistance]]/daily_activity[[#This Row],[TotalSteps]],0)</f>
        <v>6.6127043106050212E-4</v>
      </c>
      <c r="T295">
        <f>IFERROR(daily_activity[[#This Row],[TrackerDistance]]/(daily_activity[[#This Row],[Total Mintues]]*daily_activity[[#This Row],[Step Length]]),0)</f>
        <v>5.0618055555555559</v>
      </c>
      <c r="W295" s="13">
        <v>7289</v>
      </c>
      <c r="X295" s="13">
        <v>1997</v>
      </c>
      <c r="AD295" s="19" t="s">
        <v>59</v>
      </c>
      <c r="AE295" s="19">
        <v>24</v>
      </c>
      <c r="AF295" s="17">
        <v>7289</v>
      </c>
      <c r="AG295" s="17">
        <v>1997</v>
      </c>
    </row>
    <row r="296" spans="1:33" x14ac:dyDescent="0.3">
      <c r="A296">
        <v>4558609924</v>
      </c>
      <c r="B296" s="1">
        <v>42477</v>
      </c>
      <c r="C296" t="str">
        <f t="shared" si="4"/>
        <v>Sunday</v>
      </c>
      <c r="D296">
        <v>9634</v>
      </c>
      <c r="E296">
        <v>6.4000000950000002</v>
      </c>
      <c r="F296">
        <v>6.4000000950000002</v>
      </c>
      <c r="G296">
        <v>0</v>
      </c>
      <c r="H296">
        <v>0.55000001200000004</v>
      </c>
      <c r="I296">
        <v>1.1399999860000001</v>
      </c>
      <c r="J296">
        <v>4.7100000380000004</v>
      </c>
      <c r="K296">
        <v>0</v>
      </c>
      <c r="L296">
        <v>7</v>
      </c>
      <c r="M296">
        <v>19</v>
      </c>
      <c r="N296">
        <v>304</v>
      </c>
      <c r="O296">
        <v>1110</v>
      </c>
      <c r="P296">
        <v>2117</v>
      </c>
      <c r="Q296">
        <f>SUM(daily_activity[[#This Row],[VeryActiveMinutes]:[SedentaryMinutes]])</f>
        <v>1440</v>
      </c>
      <c r="R296">
        <f>daily_activity[[#This Row],[Total Mintues]]/60</f>
        <v>24</v>
      </c>
      <c r="S296">
        <f>IFERROR(daily_activity[[#This Row],[TotalDistance]]/daily_activity[[#This Row],[TotalSteps]],0)</f>
        <v>6.6431389817313681E-4</v>
      </c>
      <c r="T296">
        <f>IFERROR(daily_activity[[#This Row],[TrackerDistance]]/(daily_activity[[#This Row],[Total Mintues]]*daily_activity[[#This Row],[Step Length]]),0)</f>
        <v>6.6902777777777782</v>
      </c>
      <c r="W296" s="13">
        <v>9634</v>
      </c>
      <c r="X296" s="13">
        <v>2117</v>
      </c>
      <c r="AD296" s="18" t="s">
        <v>16</v>
      </c>
      <c r="AE296" s="18">
        <v>24</v>
      </c>
      <c r="AF296" s="16">
        <v>9634</v>
      </c>
      <c r="AG296" s="16">
        <v>2117</v>
      </c>
    </row>
    <row r="297" spans="1:33" x14ac:dyDescent="0.3">
      <c r="A297">
        <v>4558609924</v>
      </c>
      <c r="B297" s="1">
        <v>42478</v>
      </c>
      <c r="C297" t="str">
        <f t="shared" si="4"/>
        <v>Monday</v>
      </c>
      <c r="D297">
        <v>8940</v>
      </c>
      <c r="E297">
        <v>5.9099998469999999</v>
      </c>
      <c r="F297">
        <v>5.9099998469999999</v>
      </c>
      <c r="G297">
        <v>0</v>
      </c>
      <c r="H297">
        <v>0.980000019</v>
      </c>
      <c r="I297">
        <v>0.93000000699999996</v>
      </c>
      <c r="J297">
        <v>4</v>
      </c>
      <c r="K297">
        <v>0</v>
      </c>
      <c r="L297">
        <v>14</v>
      </c>
      <c r="M297">
        <v>15</v>
      </c>
      <c r="N297">
        <v>331</v>
      </c>
      <c r="O297">
        <v>1080</v>
      </c>
      <c r="P297">
        <v>2116</v>
      </c>
      <c r="Q297">
        <f>SUM(daily_activity[[#This Row],[VeryActiveMinutes]:[SedentaryMinutes]])</f>
        <v>1440</v>
      </c>
      <c r="R297">
        <f>daily_activity[[#This Row],[Total Mintues]]/60</f>
        <v>24</v>
      </c>
      <c r="S297">
        <f>IFERROR(daily_activity[[#This Row],[TotalDistance]]/daily_activity[[#This Row],[TotalSteps]],0)</f>
        <v>6.6107380838926176E-4</v>
      </c>
      <c r="T297">
        <f>IFERROR(daily_activity[[#This Row],[TrackerDistance]]/(daily_activity[[#This Row],[Total Mintues]]*daily_activity[[#This Row],[Step Length]]),0)</f>
        <v>6.208333333333333</v>
      </c>
      <c r="W297" s="13">
        <v>8940</v>
      </c>
      <c r="X297" s="13">
        <v>2116</v>
      </c>
      <c r="AD297" s="19" t="s">
        <v>61</v>
      </c>
      <c r="AE297" s="19">
        <v>24</v>
      </c>
      <c r="AF297" s="17">
        <v>8940</v>
      </c>
      <c r="AG297" s="17">
        <v>2116</v>
      </c>
    </row>
    <row r="298" spans="1:33" x14ac:dyDescent="0.3">
      <c r="A298">
        <v>4558609924</v>
      </c>
      <c r="B298" s="1">
        <v>42479</v>
      </c>
      <c r="C298" t="str">
        <f t="shared" si="4"/>
        <v>Tuesday</v>
      </c>
      <c r="D298">
        <v>5401</v>
      </c>
      <c r="E298">
        <v>3.5699999330000001</v>
      </c>
      <c r="F298">
        <v>3.5699999330000001</v>
      </c>
      <c r="G298">
        <v>0</v>
      </c>
      <c r="H298">
        <v>5.0000001000000002E-2</v>
      </c>
      <c r="I298">
        <v>0.36000001399999998</v>
      </c>
      <c r="J298">
        <v>3.1600000860000002</v>
      </c>
      <c r="K298">
        <v>0</v>
      </c>
      <c r="L298">
        <v>1</v>
      </c>
      <c r="M298">
        <v>9</v>
      </c>
      <c r="N298">
        <v>248</v>
      </c>
      <c r="O298">
        <v>1182</v>
      </c>
      <c r="P298">
        <v>1876</v>
      </c>
      <c r="Q298">
        <f>SUM(daily_activity[[#This Row],[VeryActiveMinutes]:[SedentaryMinutes]])</f>
        <v>1440</v>
      </c>
      <c r="R298">
        <f>daily_activity[[#This Row],[Total Mintues]]/60</f>
        <v>24</v>
      </c>
      <c r="S298">
        <f>IFERROR(daily_activity[[#This Row],[TotalDistance]]/daily_activity[[#This Row],[TotalSteps]],0)</f>
        <v>6.6098869339011295E-4</v>
      </c>
      <c r="T298">
        <f>IFERROR(daily_activity[[#This Row],[TrackerDistance]]/(daily_activity[[#This Row],[Total Mintues]]*daily_activity[[#This Row],[Step Length]]),0)</f>
        <v>3.7506944444444446</v>
      </c>
      <c r="W298" s="13">
        <v>5401</v>
      </c>
      <c r="X298" s="13">
        <v>1876</v>
      </c>
      <c r="AD298" s="18" t="s">
        <v>57</v>
      </c>
      <c r="AE298" s="18">
        <v>24</v>
      </c>
      <c r="AF298" s="16">
        <v>5401</v>
      </c>
      <c r="AG298" s="16">
        <v>1876</v>
      </c>
    </row>
    <row r="299" spans="1:33" x14ac:dyDescent="0.3">
      <c r="A299">
        <v>4558609924</v>
      </c>
      <c r="B299" s="1">
        <v>42480</v>
      </c>
      <c r="C299" t="str">
        <f t="shared" si="4"/>
        <v>Wednesday</v>
      </c>
      <c r="D299">
        <v>4803</v>
      </c>
      <c r="E299">
        <v>3.170000076</v>
      </c>
      <c r="F299">
        <v>3.170000076</v>
      </c>
      <c r="G299">
        <v>0</v>
      </c>
      <c r="H299">
        <v>0</v>
      </c>
      <c r="I299">
        <v>0</v>
      </c>
      <c r="J299">
        <v>3.170000076</v>
      </c>
      <c r="K299">
        <v>0</v>
      </c>
      <c r="L299">
        <v>0</v>
      </c>
      <c r="M299">
        <v>0</v>
      </c>
      <c r="N299">
        <v>222</v>
      </c>
      <c r="O299">
        <v>1218</v>
      </c>
      <c r="P299">
        <v>1788</v>
      </c>
      <c r="Q299">
        <f>SUM(daily_activity[[#This Row],[VeryActiveMinutes]:[SedentaryMinutes]])</f>
        <v>1440</v>
      </c>
      <c r="R299">
        <f>daily_activity[[#This Row],[Total Mintues]]/60</f>
        <v>24</v>
      </c>
      <c r="S299">
        <f>IFERROR(daily_activity[[#This Row],[TotalDistance]]/daily_activity[[#This Row],[TotalSteps]],0)</f>
        <v>6.6000417988757029E-4</v>
      </c>
      <c r="T299">
        <f>IFERROR(daily_activity[[#This Row],[TrackerDistance]]/(daily_activity[[#This Row],[Total Mintues]]*daily_activity[[#This Row],[Step Length]]),0)</f>
        <v>3.3354166666666667</v>
      </c>
      <c r="W299" s="13">
        <v>4803</v>
      </c>
      <c r="X299" s="13">
        <v>1788</v>
      </c>
      <c r="AD299" s="19" t="s">
        <v>62</v>
      </c>
      <c r="AE299" s="19">
        <v>24</v>
      </c>
      <c r="AF299" s="17">
        <v>4803</v>
      </c>
      <c r="AG299" s="17">
        <v>1788</v>
      </c>
    </row>
    <row r="300" spans="1:33" x14ac:dyDescent="0.3">
      <c r="A300">
        <v>4558609924</v>
      </c>
      <c r="B300" s="1">
        <v>42481</v>
      </c>
      <c r="C300" t="str">
        <f t="shared" si="4"/>
        <v>Thursday</v>
      </c>
      <c r="D300">
        <v>13743</v>
      </c>
      <c r="E300">
        <v>9.0799999239999991</v>
      </c>
      <c r="F300">
        <v>9.0799999239999991</v>
      </c>
      <c r="G300">
        <v>0</v>
      </c>
      <c r="H300">
        <v>0.41999998700000002</v>
      </c>
      <c r="I300">
        <v>0.97000002900000004</v>
      </c>
      <c r="J300">
        <v>7.6999998090000004</v>
      </c>
      <c r="K300">
        <v>0</v>
      </c>
      <c r="L300">
        <v>6</v>
      </c>
      <c r="M300">
        <v>21</v>
      </c>
      <c r="N300">
        <v>432</v>
      </c>
      <c r="O300">
        <v>844</v>
      </c>
      <c r="P300">
        <v>2486</v>
      </c>
      <c r="Q300">
        <f>SUM(daily_activity[[#This Row],[VeryActiveMinutes]:[SedentaryMinutes]])</f>
        <v>1303</v>
      </c>
      <c r="R300">
        <f>daily_activity[[#This Row],[Total Mintues]]/60</f>
        <v>21.716666666666665</v>
      </c>
      <c r="S300">
        <f>IFERROR(daily_activity[[#This Row],[TotalDistance]]/daily_activity[[#This Row],[TotalSteps]],0)</f>
        <v>6.6069998719348023E-4</v>
      </c>
      <c r="T300">
        <f>IFERROR(daily_activity[[#This Row],[TrackerDistance]]/(daily_activity[[#This Row],[Total Mintues]]*daily_activity[[#This Row],[Step Length]]),0)</f>
        <v>10.547198772064467</v>
      </c>
      <c r="W300" s="13">
        <v>13743</v>
      </c>
      <c r="X300" s="13">
        <v>2486</v>
      </c>
      <c r="AD300" s="18" t="s">
        <v>60</v>
      </c>
      <c r="AE300" s="18">
        <v>21.716666666666665</v>
      </c>
      <c r="AF300" s="16">
        <v>13743</v>
      </c>
      <c r="AG300" s="16">
        <v>2486</v>
      </c>
    </row>
    <row r="301" spans="1:33" x14ac:dyDescent="0.3">
      <c r="A301">
        <v>4558609924</v>
      </c>
      <c r="B301" s="1">
        <v>42482</v>
      </c>
      <c r="C301" t="str">
        <f t="shared" si="4"/>
        <v>Friday</v>
      </c>
      <c r="D301">
        <v>9601</v>
      </c>
      <c r="E301">
        <v>6.3499999049999998</v>
      </c>
      <c r="F301">
        <v>6.3499999049999998</v>
      </c>
      <c r="G301">
        <v>0</v>
      </c>
      <c r="H301">
        <v>1.3700000050000001</v>
      </c>
      <c r="I301">
        <v>1.5</v>
      </c>
      <c r="J301">
        <v>3.4700000289999999</v>
      </c>
      <c r="K301">
        <v>0</v>
      </c>
      <c r="L301">
        <v>20</v>
      </c>
      <c r="M301">
        <v>25</v>
      </c>
      <c r="N301">
        <v>273</v>
      </c>
      <c r="O301">
        <v>1122</v>
      </c>
      <c r="P301">
        <v>2094</v>
      </c>
      <c r="Q301">
        <f>SUM(daily_activity[[#This Row],[VeryActiveMinutes]:[SedentaryMinutes]])</f>
        <v>1440</v>
      </c>
      <c r="R301">
        <f>daily_activity[[#This Row],[Total Mintues]]/60</f>
        <v>24</v>
      </c>
      <c r="S301">
        <f>IFERROR(daily_activity[[#This Row],[TotalDistance]]/daily_activity[[#This Row],[TotalSteps]],0)</f>
        <v>6.6138942870534322E-4</v>
      </c>
      <c r="T301">
        <f>IFERROR(daily_activity[[#This Row],[TrackerDistance]]/(daily_activity[[#This Row],[Total Mintues]]*daily_activity[[#This Row],[Step Length]]),0)</f>
        <v>6.6673611111111102</v>
      </c>
      <c r="W301" s="13">
        <v>9601</v>
      </c>
      <c r="X301" s="13">
        <v>2094</v>
      </c>
      <c r="AD301" s="19" t="s">
        <v>58</v>
      </c>
      <c r="AE301" s="19">
        <v>24</v>
      </c>
      <c r="AF301" s="17">
        <v>9601</v>
      </c>
      <c r="AG301" s="17">
        <v>2094</v>
      </c>
    </row>
    <row r="302" spans="1:33" x14ac:dyDescent="0.3">
      <c r="A302">
        <v>4558609924</v>
      </c>
      <c r="B302" s="1">
        <v>42483</v>
      </c>
      <c r="C302" t="str">
        <f t="shared" si="4"/>
        <v>Saturday</v>
      </c>
      <c r="D302">
        <v>6890</v>
      </c>
      <c r="E302">
        <v>4.5500001909999996</v>
      </c>
      <c r="F302">
        <v>4.5500001909999996</v>
      </c>
      <c r="G302">
        <v>0</v>
      </c>
      <c r="H302">
        <v>0.34000000400000002</v>
      </c>
      <c r="I302">
        <v>0.20000000300000001</v>
      </c>
      <c r="J302">
        <v>4.0100002290000001</v>
      </c>
      <c r="K302">
        <v>0</v>
      </c>
      <c r="L302">
        <v>5</v>
      </c>
      <c r="M302">
        <v>5</v>
      </c>
      <c r="N302">
        <v>308</v>
      </c>
      <c r="O302">
        <v>1122</v>
      </c>
      <c r="P302">
        <v>2085</v>
      </c>
      <c r="Q302">
        <f>SUM(daily_activity[[#This Row],[VeryActiveMinutes]:[SedentaryMinutes]])</f>
        <v>1440</v>
      </c>
      <c r="R302">
        <f>daily_activity[[#This Row],[Total Mintues]]/60</f>
        <v>24</v>
      </c>
      <c r="S302">
        <f>IFERROR(daily_activity[[#This Row],[TotalDistance]]/daily_activity[[#This Row],[TotalSteps]],0)</f>
        <v>6.603773862119013E-4</v>
      </c>
      <c r="T302">
        <f>IFERROR(daily_activity[[#This Row],[TrackerDistance]]/(daily_activity[[#This Row],[Total Mintues]]*daily_activity[[#This Row],[Step Length]]),0)</f>
        <v>4.7847222222222214</v>
      </c>
      <c r="W302" s="13">
        <v>6890</v>
      </c>
      <c r="X302" s="13">
        <v>2085</v>
      </c>
      <c r="AD302" s="18" t="s">
        <v>59</v>
      </c>
      <c r="AE302" s="18">
        <v>24</v>
      </c>
      <c r="AF302" s="16">
        <v>6890</v>
      </c>
      <c r="AG302" s="16">
        <v>2085</v>
      </c>
    </row>
    <row r="303" spans="1:33" x14ac:dyDescent="0.3">
      <c r="A303">
        <v>4558609924</v>
      </c>
      <c r="B303" s="1">
        <v>42484</v>
      </c>
      <c r="C303" t="str">
        <f t="shared" si="4"/>
        <v>Sunday</v>
      </c>
      <c r="D303">
        <v>8563</v>
      </c>
      <c r="E303">
        <v>5.6599998469999999</v>
      </c>
      <c r="F303">
        <v>5.6599998469999999</v>
      </c>
      <c r="G303">
        <v>0</v>
      </c>
      <c r="H303">
        <v>0</v>
      </c>
      <c r="I303">
        <v>0</v>
      </c>
      <c r="J303">
        <v>5.6500000950000002</v>
      </c>
      <c r="K303">
        <v>0</v>
      </c>
      <c r="L303">
        <v>0</v>
      </c>
      <c r="M303">
        <v>0</v>
      </c>
      <c r="N303">
        <v>395</v>
      </c>
      <c r="O303">
        <v>1045</v>
      </c>
      <c r="P303">
        <v>2173</v>
      </c>
      <c r="Q303">
        <f>SUM(daily_activity[[#This Row],[VeryActiveMinutes]:[SedentaryMinutes]])</f>
        <v>1440</v>
      </c>
      <c r="R303">
        <f>daily_activity[[#This Row],[Total Mintues]]/60</f>
        <v>24</v>
      </c>
      <c r="S303">
        <f>IFERROR(daily_activity[[#This Row],[TotalDistance]]/daily_activity[[#This Row],[TotalSteps]],0)</f>
        <v>6.6098328237767135E-4</v>
      </c>
      <c r="T303">
        <f>IFERROR(daily_activity[[#This Row],[TrackerDistance]]/(daily_activity[[#This Row],[Total Mintues]]*daily_activity[[#This Row],[Step Length]]),0)</f>
        <v>5.9465277777777779</v>
      </c>
      <c r="W303" s="13">
        <v>8563</v>
      </c>
      <c r="X303" s="13">
        <v>2173</v>
      </c>
      <c r="AD303" s="19" t="s">
        <v>16</v>
      </c>
      <c r="AE303" s="19">
        <v>24</v>
      </c>
      <c r="AF303" s="17">
        <v>8563</v>
      </c>
      <c r="AG303" s="17">
        <v>2173</v>
      </c>
    </row>
    <row r="304" spans="1:33" x14ac:dyDescent="0.3">
      <c r="A304">
        <v>4558609924</v>
      </c>
      <c r="B304" s="1">
        <v>42485</v>
      </c>
      <c r="C304" t="str">
        <f t="shared" si="4"/>
        <v>Monday</v>
      </c>
      <c r="D304">
        <v>8095</v>
      </c>
      <c r="E304">
        <v>5.3499999049999998</v>
      </c>
      <c r="F304">
        <v>5.3499999049999998</v>
      </c>
      <c r="G304">
        <v>0</v>
      </c>
      <c r="H304">
        <v>0.58999997400000004</v>
      </c>
      <c r="I304">
        <v>0.25</v>
      </c>
      <c r="J304">
        <v>4.5100002290000001</v>
      </c>
      <c r="K304">
        <v>0</v>
      </c>
      <c r="L304">
        <v>18</v>
      </c>
      <c r="M304">
        <v>10</v>
      </c>
      <c r="N304">
        <v>340</v>
      </c>
      <c r="O304">
        <v>993</v>
      </c>
      <c r="P304">
        <v>2225</v>
      </c>
      <c r="Q304">
        <f>SUM(daily_activity[[#This Row],[VeryActiveMinutes]:[SedentaryMinutes]])</f>
        <v>1361</v>
      </c>
      <c r="R304">
        <f>daily_activity[[#This Row],[Total Mintues]]/60</f>
        <v>22.683333333333334</v>
      </c>
      <c r="S304">
        <f>IFERROR(daily_activity[[#This Row],[TotalDistance]]/daily_activity[[#This Row],[TotalSteps]],0)</f>
        <v>6.6090177949351453E-4</v>
      </c>
      <c r="T304">
        <f>IFERROR(daily_activity[[#This Row],[TrackerDistance]]/(daily_activity[[#This Row],[Total Mintues]]*daily_activity[[#This Row],[Step Length]]),0)</f>
        <v>5.9478324761204995</v>
      </c>
      <c r="W304" s="13">
        <v>8095</v>
      </c>
      <c r="X304" s="13">
        <v>2225</v>
      </c>
      <c r="AD304" s="18" t="s">
        <v>61</v>
      </c>
      <c r="AE304" s="18">
        <v>22.683333333333334</v>
      </c>
      <c r="AF304" s="16">
        <v>8095</v>
      </c>
      <c r="AG304" s="16">
        <v>2225</v>
      </c>
    </row>
    <row r="305" spans="1:33" x14ac:dyDescent="0.3">
      <c r="A305">
        <v>4558609924</v>
      </c>
      <c r="B305" s="1">
        <v>42486</v>
      </c>
      <c r="C305" t="str">
        <f t="shared" si="4"/>
        <v>Tuesday</v>
      </c>
      <c r="D305">
        <v>9148</v>
      </c>
      <c r="E305">
        <v>6.0500001909999996</v>
      </c>
      <c r="F305">
        <v>6.0500001909999996</v>
      </c>
      <c r="G305">
        <v>0</v>
      </c>
      <c r="H305">
        <v>0.43000000700000002</v>
      </c>
      <c r="I305">
        <v>2.0299999710000001</v>
      </c>
      <c r="J305">
        <v>3.5899999139999998</v>
      </c>
      <c r="K305">
        <v>0</v>
      </c>
      <c r="L305">
        <v>12</v>
      </c>
      <c r="M305">
        <v>41</v>
      </c>
      <c r="N305">
        <v>283</v>
      </c>
      <c r="O305">
        <v>1062</v>
      </c>
      <c r="P305">
        <v>2223</v>
      </c>
      <c r="Q305">
        <f>SUM(daily_activity[[#This Row],[VeryActiveMinutes]:[SedentaryMinutes]])</f>
        <v>1398</v>
      </c>
      <c r="R305">
        <f>daily_activity[[#This Row],[Total Mintues]]/60</f>
        <v>23.3</v>
      </c>
      <c r="S305">
        <f>IFERROR(daily_activity[[#This Row],[TotalDistance]]/daily_activity[[#This Row],[TotalSteps]],0)</f>
        <v>6.6134676333624832E-4</v>
      </c>
      <c r="T305">
        <f>IFERROR(daily_activity[[#This Row],[TrackerDistance]]/(daily_activity[[#This Row],[Total Mintues]]*daily_activity[[#This Row],[Step Length]]),0)</f>
        <v>6.5436337625178824</v>
      </c>
      <c r="W305" s="13">
        <v>9148</v>
      </c>
      <c r="X305" s="13">
        <v>2223</v>
      </c>
      <c r="AD305" s="19" t="s">
        <v>57</v>
      </c>
      <c r="AE305" s="19">
        <v>23.3</v>
      </c>
      <c r="AF305" s="17">
        <v>9148</v>
      </c>
      <c r="AG305" s="17">
        <v>2223</v>
      </c>
    </row>
    <row r="306" spans="1:33" x14ac:dyDescent="0.3">
      <c r="A306">
        <v>4558609924</v>
      </c>
      <c r="B306" s="1">
        <v>42487</v>
      </c>
      <c r="C306" t="str">
        <f t="shared" si="4"/>
        <v>Wednesday</v>
      </c>
      <c r="D306">
        <v>9557</v>
      </c>
      <c r="E306">
        <v>6.3200001720000003</v>
      </c>
      <c r="F306">
        <v>6.3200001720000003</v>
      </c>
      <c r="G306">
        <v>0</v>
      </c>
      <c r="H306">
        <v>1.960000038</v>
      </c>
      <c r="I306">
        <v>0.88999998599999997</v>
      </c>
      <c r="J306">
        <v>3.460000038</v>
      </c>
      <c r="K306">
        <v>0</v>
      </c>
      <c r="L306">
        <v>27</v>
      </c>
      <c r="M306">
        <v>14</v>
      </c>
      <c r="N306">
        <v>312</v>
      </c>
      <c r="O306">
        <v>1087</v>
      </c>
      <c r="P306">
        <v>2098</v>
      </c>
      <c r="Q306">
        <f>SUM(daily_activity[[#This Row],[VeryActiveMinutes]:[SedentaryMinutes]])</f>
        <v>1440</v>
      </c>
      <c r="R306">
        <f>daily_activity[[#This Row],[Total Mintues]]/60</f>
        <v>24</v>
      </c>
      <c r="S306">
        <f>IFERROR(daily_activity[[#This Row],[TotalDistance]]/daily_activity[[#This Row],[TotalSteps]],0)</f>
        <v>6.6129540357852889E-4</v>
      </c>
      <c r="T306">
        <f>IFERROR(daily_activity[[#This Row],[TrackerDistance]]/(daily_activity[[#This Row],[Total Mintues]]*daily_activity[[#This Row],[Step Length]]),0)</f>
        <v>6.6368055555555552</v>
      </c>
      <c r="W306" s="13">
        <v>9557</v>
      </c>
      <c r="X306" s="13">
        <v>2098</v>
      </c>
      <c r="AD306" s="18" t="s">
        <v>62</v>
      </c>
      <c r="AE306" s="18">
        <v>24</v>
      </c>
      <c r="AF306" s="16">
        <v>9557</v>
      </c>
      <c r="AG306" s="16">
        <v>2098</v>
      </c>
    </row>
    <row r="307" spans="1:33" x14ac:dyDescent="0.3">
      <c r="A307">
        <v>4558609924</v>
      </c>
      <c r="B307" s="1">
        <v>42488</v>
      </c>
      <c r="C307" t="str">
        <f t="shared" si="4"/>
        <v>Thursday</v>
      </c>
      <c r="D307">
        <v>9451</v>
      </c>
      <c r="E307">
        <v>6.25</v>
      </c>
      <c r="F307">
        <v>6.25</v>
      </c>
      <c r="G307">
        <v>0</v>
      </c>
      <c r="H307">
        <v>0.02</v>
      </c>
      <c r="I307">
        <v>0.27000001099999998</v>
      </c>
      <c r="J307">
        <v>5.9499998090000004</v>
      </c>
      <c r="K307">
        <v>0</v>
      </c>
      <c r="L307">
        <v>1</v>
      </c>
      <c r="M307">
        <v>11</v>
      </c>
      <c r="N307">
        <v>367</v>
      </c>
      <c r="O307">
        <v>985</v>
      </c>
      <c r="P307">
        <v>2185</v>
      </c>
      <c r="Q307">
        <f>SUM(daily_activity[[#This Row],[VeryActiveMinutes]:[SedentaryMinutes]])</f>
        <v>1364</v>
      </c>
      <c r="R307">
        <f>daily_activity[[#This Row],[Total Mintues]]/60</f>
        <v>22.733333333333334</v>
      </c>
      <c r="S307">
        <f>IFERROR(daily_activity[[#This Row],[TotalDistance]]/daily_activity[[#This Row],[TotalSteps]],0)</f>
        <v>6.613056819384192E-4</v>
      </c>
      <c r="T307">
        <f>IFERROR(daily_activity[[#This Row],[TrackerDistance]]/(daily_activity[[#This Row],[Total Mintues]]*daily_activity[[#This Row],[Step Length]]),0)</f>
        <v>6.9288856304985345</v>
      </c>
      <c r="W307" s="13">
        <v>9451</v>
      </c>
      <c r="X307" s="13">
        <v>2185</v>
      </c>
      <c r="AD307" s="19" t="s">
        <v>60</v>
      </c>
      <c r="AE307" s="19">
        <v>22.733333333333334</v>
      </c>
      <c r="AF307" s="17">
        <v>9451</v>
      </c>
      <c r="AG307" s="17">
        <v>2185</v>
      </c>
    </row>
    <row r="308" spans="1:33" x14ac:dyDescent="0.3">
      <c r="A308">
        <v>4558609924</v>
      </c>
      <c r="B308" s="1">
        <v>42489</v>
      </c>
      <c r="C308" t="str">
        <f t="shared" si="4"/>
        <v>Friday</v>
      </c>
      <c r="D308">
        <v>7833</v>
      </c>
      <c r="E308">
        <v>5.1799998279999997</v>
      </c>
      <c r="F308">
        <v>5.1799998279999997</v>
      </c>
      <c r="G308">
        <v>0</v>
      </c>
      <c r="H308">
        <v>1.019999981</v>
      </c>
      <c r="I308">
        <v>1.8500000240000001</v>
      </c>
      <c r="J308">
        <v>2.3099999430000002</v>
      </c>
      <c r="K308">
        <v>0</v>
      </c>
      <c r="L308">
        <v>15</v>
      </c>
      <c r="M308">
        <v>29</v>
      </c>
      <c r="N308">
        <v>197</v>
      </c>
      <c r="O308">
        <v>1096</v>
      </c>
      <c r="P308">
        <v>1918</v>
      </c>
      <c r="Q308">
        <f>SUM(daily_activity[[#This Row],[VeryActiveMinutes]:[SedentaryMinutes]])</f>
        <v>1337</v>
      </c>
      <c r="R308">
        <f>daily_activity[[#This Row],[Total Mintues]]/60</f>
        <v>22.283333333333335</v>
      </c>
      <c r="S308">
        <f>IFERROR(daily_activity[[#This Row],[TotalDistance]]/daily_activity[[#This Row],[TotalSteps]],0)</f>
        <v>6.6130471441337929E-4</v>
      </c>
      <c r="T308">
        <f>IFERROR(daily_activity[[#This Row],[TrackerDistance]]/(daily_activity[[#This Row],[Total Mintues]]*daily_activity[[#This Row],[Step Length]]),0)</f>
        <v>5.8586387434554972</v>
      </c>
      <c r="W308" s="13">
        <v>7833</v>
      </c>
      <c r="X308" s="13">
        <v>1918</v>
      </c>
      <c r="AD308" s="18" t="s">
        <v>58</v>
      </c>
      <c r="AE308" s="18">
        <v>22.283333333333335</v>
      </c>
      <c r="AF308" s="16">
        <v>7833</v>
      </c>
      <c r="AG308" s="16">
        <v>1918</v>
      </c>
    </row>
    <row r="309" spans="1:33" x14ac:dyDescent="0.3">
      <c r="A309">
        <v>4558609924</v>
      </c>
      <c r="B309" s="1">
        <v>42490</v>
      </c>
      <c r="C309" t="str">
        <f t="shared" si="4"/>
        <v>Saturday</v>
      </c>
      <c r="D309">
        <v>10319</v>
      </c>
      <c r="E309">
        <v>6.8200001720000003</v>
      </c>
      <c r="F309">
        <v>6.8200001720000003</v>
      </c>
      <c r="G309">
        <v>0</v>
      </c>
      <c r="H309">
        <v>0.469999999</v>
      </c>
      <c r="I309">
        <v>1.8899999860000001</v>
      </c>
      <c r="J309">
        <v>4.4600000380000004</v>
      </c>
      <c r="K309">
        <v>0</v>
      </c>
      <c r="L309">
        <v>7</v>
      </c>
      <c r="M309">
        <v>29</v>
      </c>
      <c r="N309">
        <v>293</v>
      </c>
      <c r="O309">
        <v>1111</v>
      </c>
      <c r="P309">
        <v>2105</v>
      </c>
      <c r="Q309">
        <f>SUM(daily_activity[[#This Row],[VeryActiveMinutes]:[SedentaryMinutes]])</f>
        <v>1440</v>
      </c>
      <c r="R309">
        <f>daily_activity[[#This Row],[Total Mintues]]/60</f>
        <v>24</v>
      </c>
      <c r="S309">
        <f>IFERROR(daily_activity[[#This Row],[TotalDistance]]/daily_activity[[#This Row],[TotalSteps]],0)</f>
        <v>6.6091677216784572E-4</v>
      </c>
      <c r="T309">
        <f>IFERROR(daily_activity[[#This Row],[TrackerDistance]]/(daily_activity[[#This Row],[Total Mintues]]*daily_activity[[#This Row],[Step Length]]),0)</f>
        <v>7.1659722222222229</v>
      </c>
      <c r="W309" s="13">
        <v>10319</v>
      </c>
      <c r="X309" s="13">
        <v>2105</v>
      </c>
      <c r="AD309" s="19" t="s">
        <v>59</v>
      </c>
      <c r="AE309" s="19">
        <v>24</v>
      </c>
      <c r="AF309" s="17">
        <v>10319</v>
      </c>
      <c r="AG309" s="17">
        <v>2105</v>
      </c>
    </row>
    <row r="310" spans="1:33" x14ac:dyDescent="0.3">
      <c r="A310">
        <v>4702921684</v>
      </c>
      <c r="B310" s="1">
        <v>42473</v>
      </c>
      <c r="C310" t="str">
        <f t="shared" si="4"/>
        <v>Wednesday</v>
      </c>
      <c r="D310">
        <v>6877</v>
      </c>
      <c r="E310">
        <v>5.579999924</v>
      </c>
      <c r="F310">
        <v>5.579999924</v>
      </c>
      <c r="G310">
        <v>0</v>
      </c>
      <c r="H310">
        <v>0</v>
      </c>
      <c r="I310">
        <v>0</v>
      </c>
      <c r="J310">
        <v>5.579999924</v>
      </c>
      <c r="K310">
        <v>0</v>
      </c>
      <c r="L310">
        <v>0</v>
      </c>
      <c r="M310">
        <v>0</v>
      </c>
      <c r="N310">
        <v>258</v>
      </c>
      <c r="O310">
        <v>777</v>
      </c>
      <c r="P310">
        <v>2898</v>
      </c>
      <c r="Q310">
        <f>SUM(daily_activity[[#This Row],[VeryActiveMinutes]:[SedentaryMinutes]])</f>
        <v>1035</v>
      </c>
      <c r="R310">
        <f>daily_activity[[#This Row],[Total Mintues]]/60</f>
        <v>17.25</v>
      </c>
      <c r="S310">
        <f>IFERROR(daily_activity[[#This Row],[TotalDistance]]/daily_activity[[#This Row],[TotalSteps]],0)</f>
        <v>8.1140030885560569E-4</v>
      </c>
      <c r="T310">
        <f>IFERROR(daily_activity[[#This Row],[TrackerDistance]]/(daily_activity[[#This Row],[Total Mintues]]*daily_activity[[#This Row],[Step Length]]),0)</f>
        <v>6.6444444444444439</v>
      </c>
      <c r="W310" s="13">
        <v>6877</v>
      </c>
      <c r="X310" s="13">
        <v>2898</v>
      </c>
      <c r="AD310" s="18" t="s">
        <v>62</v>
      </c>
      <c r="AE310" s="18">
        <v>17.25</v>
      </c>
      <c r="AF310" s="16">
        <v>6877</v>
      </c>
      <c r="AG310" s="16">
        <v>2898</v>
      </c>
    </row>
    <row r="311" spans="1:33" x14ac:dyDescent="0.3">
      <c r="A311">
        <v>4702921684</v>
      </c>
      <c r="B311" s="1">
        <v>42474</v>
      </c>
      <c r="C311" t="str">
        <f t="shared" si="4"/>
        <v>Thursday</v>
      </c>
      <c r="D311">
        <v>7860</v>
      </c>
      <c r="E311">
        <v>6.3699998860000004</v>
      </c>
      <c r="F311">
        <v>6.3699998860000004</v>
      </c>
      <c r="G311">
        <v>0</v>
      </c>
      <c r="H311">
        <v>0</v>
      </c>
      <c r="I311">
        <v>0</v>
      </c>
      <c r="J311">
        <v>6.3699998860000004</v>
      </c>
      <c r="K311">
        <v>0</v>
      </c>
      <c r="L311">
        <v>0</v>
      </c>
      <c r="M311">
        <v>0</v>
      </c>
      <c r="N311">
        <v>271</v>
      </c>
      <c r="O311">
        <v>772</v>
      </c>
      <c r="P311">
        <v>2984</v>
      </c>
      <c r="Q311">
        <f>SUM(daily_activity[[#This Row],[VeryActiveMinutes]:[SedentaryMinutes]])</f>
        <v>1043</v>
      </c>
      <c r="R311">
        <f>daily_activity[[#This Row],[Total Mintues]]/60</f>
        <v>17.383333333333333</v>
      </c>
      <c r="S311">
        <f>IFERROR(daily_activity[[#This Row],[TotalDistance]]/daily_activity[[#This Row],[TotalSteps]],0)</f>
        <v>8.1043255547073802E-4</v>
      </c>
      <c r="T311">
        <f>IFERROR(daily_activity[[#This Row],[TrackerDistance]]/(daily_activity[[#This Row],[Total Mintues]]*daily_activity[[#This Row],[Step Length]]),0)</f>
        <v>7.5359539789069983</v>
      </c>
      <c r="W311" s="13">
        <v>7860</v>
      </c>
      <c r="X311" s="13">
        <v>2984</v>
      </c>
      <c r="AD311" s="19" t="s">
        <v>60</v>
      </c>
      <c r="AE311" s="19">
        <v>17.383333333333333</v>
      </c>
      <c r="AF311" s="17">
        <v>7860</v>
      </c>
      <c r="AG311" s="17">
        <v>2984</v>
      </c>
    </row>
    <row r="312" spans="1:33" x14ac:dyDescent="0.3">
      <c r="A312">
        <v>4702921684</v>
      </c>
      <c r="B312" s="1">
        <v>42475</v>
      </c>
      <c r="C312" t="str">
        <f t="shared" si="4"/>
        <v>Friday</v>
      </c>
      <c r="D312">
        <v>6506</v>
      </c>
      <c r="E312">
        <v>5.2800002099999999</v>
      </c>
      <c r="F312">
        <v>5.2800002099999999</v>
      </c>
      <c r="G312">
        <v>0</v>
      </c>
      <c r="H312">
        <v>7.0000000000000007E-2</v>
      </c>
      <c r="I312">
        <v>0.41999998700000002</v>
      </c>
      <c r="J312">
        <v>4.7899999619999996</v>
      </c>
      <c r="K312">
        <v>0</v>
      </c>
      <c r="L312">
        <v>1</v>
      </c>
      <c r="M312">
        <v>8</v>
      </c>
      <c r="N312">
        <v>256</v>
      </c>
      <c r="O312">
        <v>944</v>
      </c>
      <c r="P312">
        <v>2896</v>
      </c>
      <c r="Q312">
        <f>SUM(daily_activity[[#This Row],[VeryActiveMinutes]:[SedentaryMinutes]])</f>
        <v>1209</v>
      </c>
      <c r="R312">
        <f>daily_activity[[#This Row],[Total Mintues]]/60</f>
        <v>20.149999999999999</v>
      </c>
      <c r="S312">
        <f>IFERROR(daily_activity[[#This Row],[TotalDistance]]/daily_activity[[#This Row],[TotalSteps]],0)</f>
        <v>8.1155859360590226E-4</v>
      </c>
      <c r="T312">
        <f>IFERROR(daily_activity[[#This Row],[TrackerDistance]]/(daily_activity[[#This Row],[Total Mintues]]*daily_activity[[#This Row],[Step Length]]),0)</f>
        <v>5.3813068651778329</v>
      </c>
      <c r="W312" s="13">
        <v>6506</v>
      </c>
      <c r="X312" s="13">
        <v>2896</v>
      </c>
      <c r="AD312" s="18" t="s">
        <v>58</v>
      </c>
      <c r="AE312" s="18">
        <v>20.149999999999999</v>
      </c>
      <c r="AF312" s="16">
        <v>6506</v>
      </c>
      <c r="AG312" s="16">
        <v>2896</v>
      </c>
    </row>
    <row r="313" spans="1:33" x14ac:dyDescent="0.3">
      <c r="A313">
        <v>4702921684</v>
      </c>
      <c r="B313" s="1">
        <v>42476</v>
      </c>
      <c r="C313" t="str">
        <f t="shared" si="4"/>
        <v>Saturday</v>
      </c>
      <c r="D313">
        <v>11140</v>
      </c>
      <c r="E313">
        <v>9.0299997330000004</v>
      </c>
      <c r="F313">
        <v>9.0299997330000004</v>
      </c>
      <c r="G313">
        <v>0</v>
      </c>
      <c r="H313">
        <v>0.23999999499999999</v>
      </c>
      <c r="I313">
        <v>1.25</v>
      </c>
      <c r="J313">
        <v>7.5399999619999996</v>
      </c>
      <c r="K313">
        <v>0</v>
      </c>
      <c r="L313">
        <v>3</v>
      </c>
      <c r="M313">
        <v>24</v>
      </c>
      <c r="N313">
        <v>335</v>
      </c>
      <c r="O313">
        <v>556</v>
      </c>
      <c r="P313">
        <v>3328</v>
      </c>
      <c r="Q313">
        <f>SUM(daily_activity[[#This Row],[VeryActiveMinutes]:[SedentaryMinutes]])</f>
        <v>918</v>
      </c>
      <c r="R313">
        <f>daily_activity[[#This Row],[Total Mintues]]/60</f>
        <v>15.3</v>
      </c>
      <c r="S313">
        <f>IFERROR(daily_activity[[#This Row],[TotalDistance]]/daily_activity[[#This Row],[TotalSteps]],0)</f>
        <v>8.1059243563734299E-4</v>
      </c>
      <c r="T313">
        <f>IFERROR(daily_activity[[#This Row],[TrackerDistance]]/(daily_activity[[#This Row],[Total Mintues]]*daily_activity[[#This Row],[Step Length]]),0)</f>
        <v>12.13507625272331</v>
      </c>
      <c r="W313" s="13">
        <v>11140</v>
      </c>
      <c r="X313" s="13">
        <v>3328</v>
      </c>
      <c r="AD313" s="19" t="s">
        <v>59</v>
      </c>
      <c r="AE313" s="19">
        <v>15.3</v>
      </c>
      <c r="AF313" s="17">
        <v>11140</v>
      </c>
      <c r="AG313" s="17">
        <v>3328</v>
      </c>
    </row>
    <row r="314" spans="1:33" x14ac:dyDescent="0.3">
      <c r="A314">
        <v>4702921684</v>
      </c>
      <c r="B314" s="1">
        <v>42477</v>
      </c>
      <c r="C314" t="str">
        <f t="shared" si="4"/>
        <v>Sunday</v>
      </c>
      <c r="D314">
        <v>12692</v>
      </c>
      <c r="E314">
        <v>10.289999959999999</v>
      </c>
      <c r="F314">
        <v>10.289999959999999</v>
      </c>
      <c r="G314">
        <v>0</v>
      </c>
      <c r="H314">
        <v>0.959999979</v>
      </c>
      <c r="I314">
        <v>3.460000038</v>
      </c>
      <c r="J314">
        <v>5.8800001139999996</v>
      </c>
      <c r="K314">
        <v>0</v>
      </c>
      <c r="L314">
        <v>12</v>
      </c>
      <c r="M314">
        <v>66</v>
      </c>
      <c r="N314">
        <v>302</v>
      </c>
      <c r="O314">
        <v>437</v>
      </c>
      <c r="P314">
        <v>3394</v>
      </c>
      <c r="Q314">
        <f>SUM(daily_activity[[#This Row],[VeryActiveMinutes]:[SedentaryMinutes]])</f>
        <v>817</v>
      </c>
      <c r="R314">
        <f>daily_activity[[#This Row],[Total Mintues]]/60</f>
        <v>13.616666666666667</v>
      </c>
      <c r="S314">
        <f>IFERROR(daily_activity[[#This Row],[TotalDistance]]/daily_activity[[#This Row],[TotalSteps]],0)</f>
        <v>8.1074692404664356E-4</v>
      </c>
      <c r="T314">
        <f>IFERROR(daily_activity[[#This Row],[TrackerDistance]]/(daily_activity[[#This Row],[Total Mintues]]*daily_activity[[#This Row],[Step Length]]),0)</f>
        <v>15.534883720930232</v>
      </c>
      <c r="W314" s="13">
        <v>12692</v>
      </c>
      <c r="X314" s="13">
        <v>3394</v>
      </c>
      <c r="AD314" s="18" t="s">
        <v>16</v>
      </c>
      <c r="AE314" s="18">
        <v>13.616666666666667</v>
      </c>
      <c r="AF314" s="16">
        <v>12692</v>
      </c>
      <c r="AG314" s="16">
        <v>3394</v>
      </c>
    </row>
    <row r="315" spans="1:33" x14ac:dyDescent="0.3">
      <c r="A315">
        <v>4702921684</v>
      </c>
      <c r="B315" s="1">
        <v>42478</v>
      </c>
      <c r="C315" t="str">
        <f t="shared" si="4"/>
        <v>Monday</v>
      </c>
      <c r="D315">
        <v>9105</v>
      </c>
      <c r="E315">
        <v>7.3800001139999996</v>
      </c>
      <c r="F315">
        <v>7.3800001139999996</v>
      </c>
      <c r="G315">
        <v>0</v>
      </c>
      <c r="H315">
        <v>1.8200000519999999</v>
      </c>
      <c r="I315">
        <v>1.4900000099999999</v>
      </c>
      <c r="J315">
        <v>4.0700001720000003</v>
      </c>
      <c r="K315">
        <v>0</v>
      </c>
      <c r="L315">
        <v>22</v>
      </c>
      <c r="M315">
        <v>30</v>
      </c>
      <c r="N315">
        <v>191</v>
      </c>
      <c r="O315">
        <v>890</v>
      </c>
      <c r="P315">
        <v>3013</v>
      </c>
      <c r="Q315">
        <f>SUM(daily_activity[[#This Row],[VeryActiveMinutes]:[SedentaryMinutes]])</f>
        <v>1133</v>
      </c>
      <c r="R315">
        <f>daily_activity[[#This Row],[Total Mintues]]/60</f>
        <v>18.883333333333333</v>
      </c>
      <c r="S315">
        <f>IFERROR(daily_activity[[#This Row],[TotalDistance]]/daily_activity[[#This Row],[TotalSteps]],0)</f>
        <v>8.105436698517298E-4</v>
      </c>
      <c r="T315">
        <f>IFERROR(daily_activity[[#This Row],[TrackerDistance]]/(daily_activity[[#This Row],[Total Mintues]]*daily_activity[[#This Row],[Step Length]]),0)</f>
        <v>8.0361871138570162</v>
      </c>
      <c r="W315" s="13">
        <v>9105</v>
      </c>
      <c r="X315" s="13">
        <v>3013</v>
      </c>
      <c r="AD315" s="19" t="s">
        <v>61</v>
      </c>
      <c r="AE315" s="19">
        <v>18.883333333333333</v>
      </c>
      <c r="AF315" s="17">
        <v>9105</v>
      </c>
      <c r="AG315" s="17">
        <v>3013</v>
      </c>
    </row>
    <row r="316" spans="1:33" x14ac:dyDescent="0.3">
      <c r="A316">
        <v>4702921684</v>
      </c>
      <c r="B316" s="1">
        <v>42479</v>
      </c>
      <c r="C316" t="str">
        <f t="shared" si="4"/>
        <v>Tuesday</v>
      </c>
      <c r="D316">
        <v>6708</v>
      </c>
      <c r="E316">
        <v>5.4400000569999998</v>
      </c>
      <c r="F316">
        <v>5.4400000569999998</v>
      </c>
      <c r="G316">
        <v>0</v>
      </c>
      <c r="H316">
        <v>0.87999999500000003</v>
      </c>
      <c r="I316">
        <v>0.37000000500000002</v>
      </c>
      <c r="J316">
        <v>4.1900000569999998</v>
      </c>
      <c r="K316">
        <v>0</v>
      </c>
      <c r="L316">
        <v>10</v>
      </c>
      <c r="M316">
        <v>8</v>
      </c>
      <c r="N316">
        <v>179</v>
      </c>
      <c r="O316">
        <v>757</v>
      </c>
      <c r="P316">
        <v>2812</v>
      </c>
      <c r="Q316">
        <f>SUM(daily_activity[[#This Row],[VeryActiveMinutes]:[SedentaryMinutes]])</f>
        <v>954</v>
      </c>
      <c r="R316">
        <f>daily_activity[[#This Row],[Total Mintues]]/60</f>
        <v>15.9</v>
      </c>
      <c r="S316">
        <f>IFERROR(daily_activity[[#This Row],[TotalDistance]]/daily_activity[[#This Row],[TotalSteps]],0)</f>
        <v>8.1097198225998804E-4</v>
      </c>
      <c r="T316">
        <f>IFERROR(daily_activity[[#This Row],[TrackerDistance]]/(daily_activity[[#This Row],[Total Mintues]]*daily_activity[[#This Row],[Step Length]]),0)</f>
        <v>7.0314465408805029</v>
      </c>
      <c r="W316" s="13">
        <v>6708</v>
      </c>
      <c r="X316" s="13">
        <v>2812</v>
      </c>
      <c r="AD316" s="18" t="s">
        <v>57</v>
      </c>
      <c r="AE316" s="18">
        <v>15.9</v>
      </c>
      <c r="AF316" s="16">
        <v>6708</v>
      </c>
      <c r="AG316" s="16">
        <v>2812</v>
      </c>
    </row>
    <row r="317" spans="1:33" x14ac:dyDescent="0.3">
      <c r="A317">
        <v>4702921684</v>
      </c>
      <c r="B317" s="1">
        <v>42480</v>
      </c>
      <c r="C317" t="str">
        <f t="shared" si="4"/>
        <v>Wednesday</v>
      </c>
      <c r="D317">
        <v>8793</v>
      </c>
      <c r="E317">
        <v>7.1300001139999996</v>
      </c>
      <c r="F317">
        <v>7.1300001139999996</v>
      </c>
      <c r="G317">
        <v>0</v>
      </c>
      <c r="H317">
        <v>0.15999999600000001</v>
      </c>
      <c r="I317">
        <v>1.230000019</v>
      </c>
      <c r="J317">
        <v>5.7300000190000002</v>
      </c>
      <c r="K317">
        <v>0</v>
      </c>
      <c r="L317">
        <v>2</v>
      </c>
      <c r="M317">
        <v>29</v>
      </c>
      <c r="N317">
        <v>260</v>
      </c>
      <c r="O317">
        <v>717</v>
      </c>
      <c r="P317">
        <v>3061</v>
      </c>
      <c r="Q317">
        <f>SUM(daily_activity[[#This Row],[VeryActiveMinutes]:[SedentaryMinutes]])</f>
        <v>1008</v>
      </c>
      <c r="R317">
        <f>daily_activity[[#This Row],[Total Mintues]]/60</f>
        <v>16.8</v>
      </c>
      <c r="S317">
        <f>IFERROR(daily_activity[[#This Row],[TotalDistance]]/daily_activity[[#This Row],[TotalSteps]],0)</f>
        <v>8.1087229773683608E-4</v>
      </c>
      <c r="T317">
        <f>IFERROR(daily_activity[[#This Row],[TrackerDistance]]/(daily_activity[[#This Row],[Total Mintues]]*daily_activity[[#This Row],[Step Length]]),0)</f>
        <v>8.7232142857142865</v>
      </c>
      <c r="W317" s="13">
        <v>8793</v>
      </c>
      <c r="X317" s="13">
        <v>3061</v>
      </c>
      <c r="AD317" s="19" t="s">
        <v>62</v>
      </c>
      <c r="AE317" s="19">
        <v>16.8</v>
      </c>
      <c r="AF317" s="17">
        <v>8793</v>
      </c>
      <c r="AG317" s="17">
        <v>3061</v>
      </c>
    </row>
    <row r="318" spans="1:33" x14ac:dyDescent="0.3">
      <c r="A318">
        <v>4702921684</v>
      </c>
      <c r="B318" s="1">
        <v>42481</v>
      </c>
      <c r="C318" t="str">
        <f t="shared" si="4"/>
        <v>Thursday</v>
      </c>
      <c r="D318">
        <v>6530</v>
      </c>
      <c r="E318">
        <v>5.3000001909999996</v>
      </c>
      <c r="F318">
        <v>5.3000001909999996</v>
      </c>
      <c r="G318">
        <v>0</v>
      </c>
      <c r="H318">
        <v>0.310000002</v>
      </c>
      <c r="I318">
        <v>2.0499999519999998</v>
      </c>
      <c r="J318">
        <v>2.9400000569999998</v>
      </c>
      <c r="K318">
        <v>0</v>
      </c>
      <c r="L318">
        <v>4</v>
      </c>
      <c r="M318">
        <v>41</v>
      </c>
      <c r="N318">
        <v>144</v>
      </c>
      <c r="O318">
        <v>901</v>
      </c>
      <c r="P318">
        <v>2729</v>
      </c>
      <c r="Q318">
        <f>SUM(daily_activity[[#This Row],[VeryActiveMinutes]:[SedentaryMinutes]])</f>
        <v>1090</v>
      </c>
      <c r="R318">
        <f>daily_activity[[#This Row],[Total Mintues]]/60</f>
        <v>18.166666666666668</v>
      </c>
      <c r="S318">
        <f>IFERROR(daily_activity[[#This Row],[TotalDistance]]/daily_activity[[#This Row],[TotalSteps]],0)</f>
        <v>8.1163862036753441E-4</v>
      </c>
      <c r="T318">
        <f>IFERROR(daily_activity[[#This Row],[TrackerDistance]]/(daily_activity[[#This Row],[Total Mintues]]*daily_activity[[#This Row],[Step Length]]),0)</f>
        <v>5.9908256880733939</v>
      </c>
      <c r="W318" s="13">
        <v>6530</v>
      </c>
      <c r="X318" s="13">
        <v>2729</v>
      </c>
      <c r="AD318" s="18" t="s">
        <v>60</v>
      </c>
      <c r="AE318" s="18">
        <v>18.166666666666668</v>
      </c>
      <c r="AF318" s="16">
        <v>6530</v>
      </c>
      <c r="AG318" s="16">
        <v>2729</v>
      </c>
    </row>
    <row r="319" spans="1:33" x14ac:dyDescent="0.3">
      <c r="A319">
        <v>4702921684</v>
      </c>
      <c r="B319" s="1">
        <v>42482</v>
      </c>
      <c r="C319" t="str">
        <f t="shared" si="4"/>
        <v>Friday</v>
      </c>
      <c r="D319">
        <v>1664</v>
      </c>
      <c r="E319">
        <v>1.3500000240000001</v>
      </c>
      <c r="F319">
        <v>1.3500000240000001</v>
      </c>
      <c r="G319">
        <v>0</v>
      </c>
      <c r="H319">
        <v>0</v>
      </c>
      <c r="I319">
        <v>0</v>
      </c>
      <c r="J319">
        <v>1.3500000240000001</v>
      </c>
      <c r="K319">
        <v>0</v>
      </c>
      <c r="L319">
        <v>0</v>
      </c>
      <c r="M319">
        <v>0</v>
      </c>
      <c r="N319">
        <v>72</v>
      </c>
      <c r="O319">
        <v>1341</v>
      </c>
      <c r="P319">
        <v>2241</v>
      </c>
      <c r="Q319">
        <f>SUM(daily_activity[[#This Row],[VeryActiveMinutes]:[SedentaryMinutes]])</f>
        <v>1413</v>
      </c>
      <c r="R319">
        <f>daily_activity[[#This Row],[Total Mintues]]/60</f>
        <v>23.55</v>
      </c>
      <c r="S319">
        <f>IFERROR(daily_activity[[#This Row],[TotalDistance]]/daily_activity[[#This Row],[TotalSteps]],0)</f>
        <v>8.1129809134615385E-4</v>
      </c>
      <c r="T319">
        <f>IFERROR(daily_activity[[#This Row],[TrackerDistance]]/(daily_activity[[#This Row],[Total Mintues]]*daily_activity[[#This Row],[Step Length]]),0)</f>
        <v>1.1776362349610758</v>
      </c>
      <c r="W319" s="13">
        <v>1664</v>
      </c>
      <c r="X319" s="13">
        <v>2241</v>
      </c>
      <c r="AD319" s="19" t="s">
        <v>58</v>
      </c>
      <c r="AE319" s="19">
        <v>23.55</v>
      </c>
      <c r="AF319" s="17">
        <v>1664</v>
      </c>
      <c r="AG319" s="17">
        <v>2241</v>
      </c>
    </row>
    <row r="320" spans="1:33" x14ac:dyDescent="0.3">
      <c r="A320">
        <v>4702921684</v>
      </c>
      <c r="B320" s="1">
        <v>42483</v>
      </c>
      <c r="C320" t="str">
        <f t="shared" si="4"/>
        <v>Saturday</v>
      </c>
      <c r="D320">
        <v>15126</v>
      </c>
      <c r="E320">
        <v>12.27000046</v>
      </c>
      <c r="F320">
        <v>12.27000046</v>
      </c>
      <c r="G320">
        <v>0</v>
      </c>
      <c r="H320">
        <v>0.75999998999999996</v>
      </c>
      <c r="I320">
        <v>3.2400000100000002</v>
      </c>
      <c r="J320">
        <v>8.2700004580000002</v>
      </c>
      <c r="K320">
        <v>0</v>
      </c>
      <c r="L320">
        <v>9</v>
      </c>
      <c r="M320">
        <v>66</v>
      </c>
      <c r="N320">
        <v>408</v>
      </c>
      <c r="O320">
        <v>469</v>
      </c>
      <c r="P320">
        <v>3691</v>
      </c>
      <c r="Q320">
        <f>SUM(daily_activity[[#This Row],[VeryActiveMinutes]:[SedentaryMinutes]])</f>
        <v>952</v>
      </c>
      <c r="R320">
        <f>daily_activity[[#This Row],[Total Mintues]]/60</f>
        <v>15.866666666666667</v>
      </c>
      <c r="S320">
        <f>IFERROR(daily_activity[[#This Row],[TotalDistance]]/daily_activity[[#This Row],[TotalSteps]],0)</f>
        <v>8.1118606769800343E-4</v>
      </c>
      <c r="T320">
        <f>IFERROR(daily_activity[[#This Row],[TrackerDistance]]/(daily_activity[[#This Row],[Total Mintues]]*daily_activity[[#This Row],[Step Length]]),0)</f>
        <v>15.888655462184875</v>
      </c>
      <c r="W320" s="13">
        <v>15126</v>
      </c>
      <c r="X320" s="13">
        <v>3691</v>
      </c>
      <c r="AD320" s="18" t="s">
        <v>59</v>
      </c>
      <c r="AE320" s="18">
        <v>15.866666666666667</v>
      </c>
      <c r="AF320" s="16">
        <v>15126</v>
      </c>
      <c r="AG320" s="16">
        <v>3691</v>
      </c>
    </row>
    <row r="321" spans="1:33" x14ac:dyDescent="0.3">
      <c r="A321">
        <v>4702921684</v>
      </c>
      <c r="B321" s="1">
        <v>42484</v>
      </c>
      <c r="C321" t="str">
        <f t="shared" si="4"/>
        <v>Sunday</v>
      </c>
      <c r="D321">
        <v>15050</v>
      </c>
      <c r="E321">
        <v>12.22000027</v>
      </c>
      <c r="F321">
        <v>12.22000027</v>
      </c>
      <c r="G321">
        <v>0</v>
      </c>
      <c r="H321">
        <v>1.2000000479999999</v>
      </c>
      <c r="I321">
        <v>5.1199998860000004</v>
      </c>
      <c r="J321">
        <v>5.8800001139999996</v>
      </c>
      <c r="K321">
        <v>0</v>
      </c>
      <c r="L321">
        <v>15</v>
      </c>
      <c r="M321">
        <v>95</v>
      </c>
      <c r="N321">
        <v>281</v>
      </c>
      <c r="O321">
        <v>542</v>
      </c>
      <c r="P321">
        <v>3538</v>
      </c>
      <c r="Q321">
        <f>SUM(daily_activity[[#This Row],[VeryActiveMinutes]:[SedentaryMinutes]])</f>
        <v>933</v>
      </c>
      <c r="R321">
        <f>daily_activity[[#This Row],[Total Mintues]]/60</f>
        <v>15.55</v>
      </c>
      <c r="S321">
        <f>IFERROR(daily_activity[[#This Row],[TotalDistance]]/daily_activity[[#This Row],[TotalSteps]],0)</f>
        <v>8.1196015083056475E-4</v>
      </c>
      <c r="T321">
        <f>IFERROR(daily_activity[[#This Row],[TrackerDistance]]/(daily_activity[[#This Row],[Total Mintues]]*daily_activity[[#This Row],[Step Length]]),0)</f>
        <v>16.130760986066452</v>
      </c>
      <c r="W321" s="13">
        <v>15050</v>
      </c>
      <c r="X321" s="13">
        <v>3538</v>
      </c>
      <c r="AD321" s="19" t="s">
        <v>16</v>
      </c>
      <c r="AE321" s="19">
        <v>15.55</v>
      </c>
      <c r="AF321" s="17">
        <v>15050</v>
      </c>
      <c r="AG321" s="17">
        <v>3538</v>
      </c>
    </row>
    <row r="322" spans="1:33" x14ac:dyDescent="0.3">
      <c r="A322">
        <v>4702921684</v>
      </c>
      <c r="B322" s="1">
        <v>42485</v>
      </c>
      <c r="C322" t="str">
        <f t="shared" si="4"/>
        <v>Monday</v>
      </c>
      <c r="D322">
        <v>9167</v>
      </c>
      <c r="E322">
        <v>7.4299998279999997</v>
      </c>
      <c r="F322">
        <v>7.4299998279999997</v>
      </c>
      <c r="G322">
        <v>0</v>
      </c>
      <c r="H322">
        <v>0.49000000999999999</v>
      </c>
      <c r="I322">
        <v>0.81999999300000004</v>
      </c>
      <c r="J322">
        <v>6.1100001339999999</v>
      </c>
      <c r="K322">
        <v>0</v>
      </c>
      <c r="L322">
        <v>6</v>
      </c>
      <c r="M322">
        <v>15</v>
      </c>
      <c r="N322">
        <v>270</v>
      </c>
      <c r="O322">
        <v>730</v>
      </c>
      <c r="P322">
        <v>3064</v>
      </c>
      <c r="Q322">
        <f>SUM(daily_activity[[#This Row],[VeryActiveMinutes]:[SedentaryMinutes]])</f>
        <v>1021</v>
      </c>
      <c r="R322">
        <f>daily_activity[[#This Row],[Total Mintues]]/60</f>
        <v>17.016666666666666</v>
      </c>
      <c r="S322">
        <f>IFERROR(daily_activity[[#This Row],[TotalDistance]]/daily_activity[[#This Row],[TotalSteps]],0)</f>
        <v>8.1051596247409179E-4</v>
      </c>
      <c r="T322">
        <f>IFERROR(daily_activity[[#This Row],[TrackerDistance]]/(daily_activity[[#This Row],[Total Mintues]]*daily_activity[[#This Row],[Step Length]]),0)</f>
        <v>8.9784524975514213</v>
      </c>
      <c r="W322" s="13">
        <v>9167</v>
      </c>
      <c r="X322" s="13">
        <v>3064</v>
      </c>
      <c r="AD322" s="18" t="s">
        <v>61</v>
      </c>
      <c r="AE322" s="18">
        <v>17.016666666666666</v>
      </c>
      <c r="AF322" s="16">
        <v>9167</v>
      </c>
      <c r="AG322" s="16">
        <v>3064</v>
      </c>
    </row>
    <row r="323" spans="1:33" x14ac:dyDescent="0.3">
      <c r="A323">
        <v>4702921684</v>
      </c>
      <c r="B323" s="1">
        <v>42486</v>
      </c>
      <c r="C323" t="str">
        <f t="shared" ref="C323:C386" si="5">TEXT(B323,"dddd")</f>
        <v>Tuesday</v>
      </c>
      <c r="D323">
        <v>6108</v>
      </c>
      <c r="E323">
        <v>4.9499998090000004</v>
      </c>
      <c r="F323">
        <v>4.9499998090000004</v>
      </c>
      <c r="G323">
        <v>0</v>
      </c>
      <c r="H323">
        <v>7.0000000000000007E-2</v>
      </c>
      <c r="I323">
        <v>0.34999999399999998</v>
      </c>
      <c r="J323">
        <v>4.5399999619999996</v>
      </c>
      <c r="K323">
        <v>0</v>
      </c>
      <c r="L323">
        <v>1</v>
      </c>
      <c r="M323">
        <v>8</v>
      </c>
      <c r="N323">
        <v>216</v>
      </c>
      <c r="O323">
        <v>765</v>
      </c>
      <c r="P323">
        <v>2784</v>
      </c>
      <c r="Q323">
        <f>SUM(daily_activity[[#This Row],[VeryActiveMinutes]:[SedentaryMinutes]])</f>
        <v>990</v>
      </c>
      <c r="R323">
        <f>daily_activity[[#This Row],[Total Mintues]]/60</f>
        <v>16.5</v>
      </c>
      <c r="S323">
        <f>IFERROR(daily_activity[[#This Row],[TotalDistance]]/daily_activity[[#This Row],[TotalSteps]],0)</f>
        <v>8.1041254240340544E-4</v>
      </c>
      <c r="T323">
        <f>IFERROR(daily_activity[[#This Row],[TrackerDistance]]/(daily_activity[[#This Row],[Total Mintues]]*daily_activity[[#This Row],[Step Length]]),0)</f>
        <v>6.1696969696969699</v>
      </c>
      <c r="W323" s="13">
        <v>6108</v>
      </c>
      <c r="X323" s="13">
        <v>2784</v>
      </c>
      <c r="AD323" s="19" t="s">
        <v>57</v>
      </c>
      <c r="AE323" s="19">
        <v>16.5</v>
      </c>
      <c r="AF323" s="17">
        <v>6108</v>
      </c>
      <c r="AG323" s="17">
        <v>2784</v>
      </c>
    </row>
    <row r="324" spans="1:33" x14ac:dyDescent="0.3">
      <c r="A324">
        <v>4702921684</v>
      </c>
      <c r="B324" s="1">
        <v>42487</v>
      </c>
      <c r="C324" t="str">
        <f t="shared" si="5"/>
        <v>Wednesday</v>
      </c>
      <c r="D324">
        <v>7047</v>
      </c>
      <c r="E324">
        <v>5.7199997900000001</v>
      </c>
      <c r="F324">
        <v>5.7199997900000001</v>
      </c>
      <c r="G324">
        <v>0</v>
      </c>
      <c r="H324">
        <v>9.0000003999999995E-2</v>
      </c>
      <c r="I324">
        <v>0.80000001200000004</v>
      </c>
      <c r="J324">
        <v>4.7800002099999999</v>
      </c>
      <c r="K324">
        <v>0</v>
      </c>
      <c r="L324">
        <v>1</v>
      </c>
      <c r="M324">
        <v>16</v>
      </c>
      <c r="N324">
        <v>238</v>
      </c>
      <c r="O324">
        <v>733</v>
      </c>
      <c r="P324">
        <v>2908</v>
      </c>
      <c r="Q324">
        <f>SUM(daily_activity[[#This Row],[VeryActiveMinutes]:[SedentaryMinutes]])</f>
        <v>988</v>
      </c>
      <c r="R324">
        <f>daily_activity[[#This Row],[Total Mintues]]/60</f>
        <v>16.466666666666665</v>
      </c>
      <c r="S324">
        <f>IFERROR(daily_activity[[#This Row],[TotalDistance]]/daily_activity[[#This Row],[TotalSteps]],0)</f>
        <v>8.1169288917269764E-4</v>
      </c>
      <c r="T324">
        <f>IFERROR(daily_activity[[#This Row],[TrackerDistance]]/(daily_activity[[#This Row],[Total Mintues]]*daily_activity[[#This Row],[Step Length]]),0)</f>
        <v>7.1325910931174086</v>
      </c>
      <c r="W324" s="13">
        <v>7047</v>
      </c>
      <c r="X324" s="13">
        <v>2908</v>
      </c>
      <c r="AD324" s="18" t="s">
        <v>62</v>
      </c>
      <c r="AE324" s="18">
        <v>16.466666666666665</v>
      </c>
      <c r="AF324" s="16">
        <v>7047</v>
      </c>
      <c r="AG324" s="16">
        <v>2908</v>
      </c>
    </row>
    <row r="325" spans="1:33" x14ac:dyDescent="0.3">
      <c r="A325">
        <v>4702921684</v>
      </c>
      <c r="B325" s="1">
        <v>42488</v>
      </c>
      <c r="C325" t="str">
        <f t="shared" si="5"/>
        <v>Thursday</v>
      </c>
      <c r="D325">
        <v>9023</v>
      </c>
      <c r="E325">
        <v>7.3200001720000003</v>
      </c>
      <c r="F325">
        <v>7.3200001720000003</v>
      </c>
      <c r="G325">
        <v>0</v>
      </c>
      <c r="H325">
        <v>1.1299999949999999</v>
      </c>
      <c r="I325">
        <v>0.41999998700000002</v>
      </c>
      <c r="J325">
        <v>5.7699999809999998</v>
      </c>
      <c r="K325">
        <v>0</v>
      </c>
      <c r="L325">
        <v>14</v>
      </c>
      <c r="M325">
        <v>9</v>
      </c>
      <c r="N325">
        <v>232</v>
      </c>
      <c r="O325">
        <v>738</v>
      </c>
      <c r="P325">
        <v>3033</v>
      </c>
      <c r="Q325">
        <f>SUM(daily_activity[[#This Row],[VeryActiveMinutes]:[SedentaryMinutes]])</f>
        <v>993</v>
      </c>
      <c r="R325">
        <f>daily_activity[[#This Row],[Total Mintues]]/60</f>
        <v>16.55</v>
      </c>
      <c r="S325">
        <f>IFERROR(daily_activity[[#This Row],[TotalDistance]]/daily_activity[[#This Row],[TotalSteps]],0)</f>
        <v>8.1126013210683812E-4</v>
      </c>
      <c r="T325">
        <f>IFERROR(daily_activity[[#This Row],[TrackerDistance]]/(daily_activity[[#This Row],[Total Mintues]]*daily_activity[[#This Row],[Step Length]]),0)</f>
        <v>9.0866062437059423</v>
      </c>
      <c r="W325" s="13">
        <v>9023</v>
      </c>
      <c r="X325" s="13">
        <v>3033</v>
      </c>
      <c r="AD325" s="19" t="s">
        <v>60</v>
      </c>
      <c r="AE325" s="19">
        <v>16.55</v>
      </c>
      <c r="AF325" s="17">
        <v>9023</v>
      </c>
      <c r="AG325" s="17">
        <v>3033</v>
      </c>
    </row>
    <row r="326" spans="1:33" x14ac:dyDescent="0.3">
      <c r="A326">
        <v>4702921684</v>
      </c>
      <c r="B326" s="1">
        <v>42489</v>
      </c>
      <c r="C326" t="str">
        <f t="shared" si="5"/>
        <v>Friday</v>
      </c>
      <c r="D326">
        <v>9930</v>
      </c>
      <c r="E326">
        <v>8.0500001910000005</v>
      </c>
      <c r="F326">
        <v>8.0500001910000005</v>
      </c>
      <c r="G326">
        <v>0</v>
      </c>
      <c r="H326">
        <v>1.059999943</v>
      </c>
      <c r="I326">
        <v>0.920000017</v>
      </c>
      <c r="J326">
        <v>6.0700001720000003</v>
      </c>
      <c r="K326">
        <v>0</v>
      </c>
      <c r="L326">
        <v>12</v>
      </c>
      <c r="M326">
        <v>19</v>
      </c>
      <c r="N326">
        <v>267</v>
      </c>
      <c r="O326">
        <v>692</v>
      </c>
      <c r="P326">
        <v>3165</v>
      </c>
      <c r="Q326">
        <f>SUM(daily_activity[[#This Row],[VeryActiveMinutes]:[SedentaryMinutes]])</f>
        <v>990</v>
      </c>
      <c r="R326">
        <f>daily_activity[[#This Row],[Total Mintues]]/60</f>
        <v>16.5</v>
      </c>
      <c r="S326">
        <f>IFERROR(daily_activity[[#This Row],[TotalDistance]]/daily_activity[[#This Row],[TotalSteps]],0)</f>
        <v>8.1067474229607253E-4</v>
      </c>
      <c r="T326">
        <f>IFERROR(daily_activity[[#This Row],[TrackerDistance]]/(daily_activity[[#This Row],[Total Mintues]]*daily_activity[[#This Row],[Step Length]]),0)</f>
        <v>10.030303030303031</v>
      </c>
      <c r="W326" s="13">
        <v>9930</v>
      </c>
      <c r="X326" s="13">
        <v>3165</v>
      </c>
      <c r="AD326" s="18" t="s">
        <v>58</v>
      </c>
      <c r="AE326" s="18">
        <v>16.5</v>
      </c>
      <c r="AF326" s="16">
        <v>9930</v>
      </c>
      <c r="AG326" s="16">
        <v>3165</v>
      </c>
    </row>
    <row r="327" spans="1:33" x14ac:dyDescent="0.3">
      <c r="A327">
        <v>4702921684</v>
      </c>
      <c r="B327" s="1">
        <v>42490</v>
      </c>
      <c r="C327" t="str">
        <f t="shared" si="5"/>
        <v>Saturday</v>
      </c>
      <c r="D327">
        <v>10144</v>
      </c>
      <c r="E327">
        <v>8.2299995419999998</v>
      </c>
      <c r="F327">
        <v>8.2299995419999998</v>
      </c>
      <c r="G327">
        <v>0</v>
      </c>
      <c r="H327">
        <v>0.31999999299999998</v>
      </c>
      <c r="I327">
        <v>2.0299999710000001</v>
      </c>
      <c r="J327">
        <v>5.8800001139999996</v>
      </c>
      <c r="K327">
        <v>0</v>
      </c>
      <c r="L327">
        <v>4</v>
      </c>
      <c r="M327">
        <v>36</v>
      </c>
      <c r="N327">
        <v>263</v>
      </c>
      <c r="O327">
        <v>728</v>
      </c>
      <c r="P327">
        <v>3115</v>
      </c>
      <c r="Q327">
        <f>SUM(daily_activity[[#This Row],[VeryActiveMinutes]:[SedentaryMinutes]])</f>
        <v>1031</v>
      </c>
      <c r="R327">
        <f>daily_activity[[#This Row],[Total Mintues]]/60</f>
        <v>17.183333333333334</v>
      </c>
      <c r="S327">
        <f>IFERROR(daily_activity[[#This Row],[TotalDistance]]/daily_activity[[#This Row],[TotalSteps]],0)</f>
        <v>8.1131698955047322E-4</v>
      </c>
      <c r="T327">
        <f>IFERROR(daily_activity[[#This Row],[TrackerDistance]]/(daily_activity[[#This Row],[Total Mintues]]*daily_activity[[#This Row],[Step Length]]),0)</f>
        <v>9.8389912706110572</v>
      </c>
      <c r="W327" s="13">
        <v>10144</v>
      </c>
      <c r="X327" s="13">
        <v>3115</v>
      </c>
      <c r="AD327" s="19" t="s">
        <v>59</v>
      </c>
      <c r="AE327" s="19">
        <v>17.183333333333334</v>
      </c>
      <c r="AF327" s="17">
        <v>10144</v>
      </c>
      <c r="AG327" s="17">
        <v>3115</v>
      </c>
    </row>
    <row r="328" spans="1:33" x14ac:dyDescent="0.3">
      <c r="A328">
        <v>5553957443</v>
      </c>
      <c r="B328" s="1">
        <v>42473</v>
      </c>
      <c r="C328" t="str">
        <f t="shared" si="5"/>
        <v>Wednesday</v>
      </c>
      <c r="D328">
        <v>4832</v>
      </c>
      <c r="E328">
        <v>3.1600000860000002</v>
      </c>
      <c r="F328">
        <v>3.1600000860000002</v>
      </c>
      <c r="G328">
        <v>0</v>
      </c>
      <c r="H328">
        <v>0</v>
      </c>
      <c r="I328">
        <v>0</v>
      </c>
      <c r="J328">
        <v>3.1600000860000002</v>
      </c>
      <c r="K328">
        <v>0</v>
      </c>
      <c r="L328">
        <v>0</v>
      </c>
      <c r="M328">
        <v>0</v>
      </c>
      <c r="N328">
        <v>226</v>
      </c>
      <c r="O328">
        <v>647</v>
      </c>
      <c r="P328">
        <v>1718</v>
      </c>
      <c r="Q328">
        <f>SUM(daily_activity[[#This Row],[VeryActiveMinutes]:[SedentaryMinutes]])</f>
        <v>873</v>
      </c>
      <c r="R328">
        <f>daily_activity[[#This Row],[Total Mintues]]/60</f>
        <v>14.55</v>
      </c>
      <c r="S328">
        <f>IFERROR(daily_activity[[#This Row],[TotalDistance]]/daily_activity[[#This Row],[TotalSteps]],0)</f>
        <v>6.5397352773178814E-4</v>
      </c>
      <c r="T328">
        <f>IFERROR(daily_activity[[#This Row],[TrackerDistance]]/(daily_activity[[#This Row],[Total Mintues]]*daily_activity[[#This Row],[Step Length]]),0)</f>
        <v>5.5349369988545245</v>
      </c>
      <c r="W328" s="13">
        <v>4832</v>
      </c>
      <c r="X328" s="13">
        <v>1718</v>
      </c>
      <c r="AD328" s="18" t="s">
        <v>62</v>
      </c>
      <c r="AE328" s="18">
        <v>14.55</v>
      </c>
      <c r="AF328" s="16">
        <v>4832</v>
      </c>
      <c r="AG328" s="16">
        <v>1718</v>
      </c>
    </row>
    <row r="329" spans="1:33" x14ac:dyDescent="0.3">
      <c r="A329">
        <v>5553957443</v>
      </c>
      <c r="B329" s="1">
        <v>42474</v>
      </c>
      <c r="C329" t="str">
        <f t="shared" si="5"/>
        <v>Thursday</v>
      </c>
      <c r="D329">
        <v>17022</v>
      </c>
      <c r="E329">
        <v>11.119999890000001</v>
      </c>
      <c r="F329">
        <v>11.119999890000001</v>
      </c>
      <c r="G329">
        <v>0</v>
      </c>
      <c r="H329">
        <v>4</v>
      </c>
      <c r="I329">
        <v>2.4500000480000002</v>
      </c>
      <c r="J329">
        <v>4.670000076</v>
      </c>
      <c r="K329">
        <v>0</v>
      </c>
      <c r="L329">
        <v>61</v>
      </c>
      <c r="M329">
        <v>41</v>
      </c>
      <c r="N329">
        <v>256</v>
      </c>
      <c r="O329">
        <v>693</v>
      </c>
      <c r="P329">
        <v>2324</v>
      </c>
      <c r="Q329">
        <f>SUM(daily_activity[[#This Row],[VeryActiveMinutes]:[SedentaryMinutes]])</f>
        <v>1051</v>
      </c>
      <c r="R329">
        <f>daily_activity[[#This Row],[Total Mintues]]/60</f>
        <v>17.516666666666666</v>
      </c>
      <c r="S329">
        <f>IFERROR(daily_activity[[#This Row],[TotalDistance]]/daily_activity[[#This Row],[TotalSteps]],0)</f>
        <v>6.5327222946774764E-4</v>
      </c>
      <c r="T329">
        <f>IFERROR(daily_activity[[#This Row],[TrackerDistance]]/(daily_activity[[#This Row],[Total Mintues]]*daily_activity[[#This Row],[Step Length]]),0)</f>
        <v>16.196003805899146</v>
      </c>
      <c r="W329" s="13">
        <v>17022</v>
      </c>
      <c r="X329" s="13">
        <v>2324</v>
      </c>
      <c r="AD329" s="19" t="s">
        <v>60</v>
      </c>
      <c r="AE329" s="19">
        <v>17.516666666666666</v>
      </c>
      <c r="AF329" s="17">
        <v>17022</v>
      </c>
      <c r="AG329" s="17">
        <v>2324</v>
      </c>
    </row>
    <row r="330" spans="1:33" x14ac:dyDescent="0.3">
      <c r="A330">
        <v>5553957443</v>
      </c>
      <c r="B330" s="1">
        <v>42475</v>
      </c>
      <c r="C330" t="str">
        <f t="shared" si="5"/>
        <v>Friday</v>
      </c>
      <c r="D330">
        <v>16556</v>
      </c>
      <c r="E330">
        <v>10.85999966</v>
      </c>
      <c r="F330">
        <v>10.85999966</v>
      </c>
      <c r="G330">
        <v>0</v>
      </c>
      <c r="H330">
        <v>4.1599998469999999</v>
      </c>
      <c r="I330">
        <v>1.980000019</v>
      </c>
      <c r="J330">
        <v>4.7100000380000004</v>
      </c>
      <c r="K330">
        <v>0</v>
      </c>
      <c r="L330">
        <v>58</v>
      </c>
      <c r="M330">
        <v>38</v>
      </c>
      <c r="N330">
        <v>239</v>
      </c>
      <c r="O330">
        <v>689</v>
      </c>
      <c r="P330">
        <v>2254</v>
      </c>
      <c r="Q330">
        <f>SUM(daily_activity[[#This Row],[VeryActiveMinutes]:[SedentaryMinutes]])</f>
        <v>1024</v>
      </c>
      <c r="R330">
        <f>daily_activity[[#This Row],[Total Mintues]]/60</f>
        <v>17.066666666666666</v>
      </c>
      <c r="S330">
        <f>IFERROR(daily_activity[[#This Row],[TotalDistance]]/daily_activity[[#This Row],[TotalSteps]],0)</f>
        <v>6.5595552428122732E-4</v>
      </c>
      <c r="T330">
        <f>IFERROR(daily_activity[[#This Row],[TrackerDistance]]/(daily_activity[[#This Row],[Total Mintues]]*daily_activity[[#This Row],[Step Length]]),0)</f>
        <v>16.16796875</v>
      </c>
      <c r="W330" s="13">
        <v>16556</v>
      </c>
      <c r="X330" s="13">
        <v>2254</v>
      </c>
      <c r="AD330" s="18" t="s">
        <v>58</v>
      </c>
      <c r="AE330" s="18">
        <v>17.066666666666666</v>
      </c>
      <c r="AF330" s="16">
        <v>16556</v>
      </c>
      <c r="AG330" s="16">
        <v>2254</v>
      </c>
    </row>
    <row r="331" spans="1:33" x14ac:dyDescent="0.3">
      <c r="A331">
        <v>5553957443</v>
      </c>
      <c r="B331" s="1">
        <v>42476</v>
      </c>
      <c r="C331" t="str">
        <f t="shared" si="5"/>
        <v>Saturday</v>
      </c>
      <c r="D331">
        <v>5771</v>
      </c>
      <c r="E331">
        <v>3.7699999809999998</v>
      </c>
      <c r="F331">
        <v>3.7699999809999998</v>
      </c>
      <c r="G331">
        <v>0</v>
      </c>
      <c r="H331">
        <v>0</v>
      </c>
      <c r="I331">
        <v>0</v>
      </c>
      <c r="J331">
        <v>3.7699999809999998</v>
      </c>
      <c r="K331">
        <v>0</v>
      </c>
      <c r="L331">
        <v>0</v>
      </c>
      <c r="M331">
        <v>0</v>
      </c>
      <c r="N331">
        <v>288</v>
      </c>
      <c r="O331">
        <v>521</v>
      </c>
      <c r="P331">
        <v>1831</v>
      </c>
      <c r="Q331">
        <f>SUM(daily_activity[[#This Row],[VeryActiveMinutes]:[SedentaryMinutes]])</f>
        <v>809</v>
      </c>
      <c r="R331">
        <f>daily_activity[[#This Row],[Total Mintues]]/60</f>
        <v>13.483333333333333</v>
      </c>
      <c r="S331">
        <f>IFERROR(daily_activity[[#This Row],[TotalDistance]]/daily_activity[[#This Row],[TotalSteps]],0)</f>
        <v>6.5326632836596777E-4</v>
      </c>
      <c r="T331">
        <f>IFERROR(daily_activity[[#This Row],[TrackerDistance]]/(daily_activity[[#This Row],[Total Mintues]]*daily_activity[[#This Row],[Step Length]]),0)</f>
        <v>7.1334981458590851</v>
      </c>
      <c r="W331" s="13">
        <v>5771</v>
      </c>
      <c r="X331" s="13">
        <v>1831</v>
      </c>
      <c r="AD331" s="19" t="s">
        <v>59</v>
      </c>
      <c r="AE331" s="19">
        <v>13.483333333333333</v>
      </c>
      <c r="AF331" s="17">
        <v>5771</v>
      </c>
      <c r="AG331" s="17">
        <v>1831</v>
      </c>
    </row>
    <row r="332" spans="1:33" x14ac:dyDescent="0.3">
      <c r="A332">
        <v>5553957443</v>
      </c>
      <c r="B332" s="1">
        <v>42477</v>
      </c>
      <c r="C332" t="str">
        <f t="shared" si="5"/>
        <v>Sunday</v>
      </c>
      <c r="D332">
        <v>655</v>
      </c>
      <c r="E332">
        <v>0.43000000700000002</v>
      </c>
      <c r="F332">
        <v>0.43000000700000002</v>
      </c>
      <c r="G332">
        <v>0</v>
      </c>
      <c r="H332">
        <v>0</v>
      </c>
      <c r="I332">
        <v>0</v>
      </c>
      <c r="J332">
        <v>0.43000000700000002</v>
      </c>
      <c r="K332">
        <v>0</v>
      </c>
      <c r="L332">
        <v>0</v>
      </c>
      <c r="M332">
        <v>0</v>
      </c>
      <c r="N332">
        <v>46</v>
      </c>
      <c r="O332">
        <v>943</v>
      </c>
      <c r="P332">
        <v>1397</v>
      </c>
      <c r="Q332">
        <f>SUM(daily_activity[[#This Row],[VeryActiveMinutes]:[SedentaryMinutes]])</f>
        <v>989</v>
      </c>
      <c r="R332">
        <f>daily_activity[[#This Row],[Total Mintues]]/60</f>
        <v>16.483333333333334</v>
      </c>
      <c r="S332">
        <f>IFERROR(daily_activity[[#This Row],[TotalDistance]]/daily_activity[[#This Row],[TotalSteps]],0)</f>
        <v>6.5648856030534357E-4</v>
      </c>
      <c r="T332">
        <f>IFERROR(daily_activity[[#This Row],[TrackerDistance]]/(daily_activity[[#This Row],[Total Mintues]]*daily_activity[[#This Row],[Step Length]]),0)</f>
        <v>0.66228513650151666</v>
      </c>
      <c r="W332" s="13">
        <v>655</v>
      </c>
      <c r="X332" s="13">
        <v>1397</v>
      </c>
      <c r="AD332" s="18" t="s">
        <v>16</v>
      </c>
      <c r="AE332" s="18">
        <v>16.483333333333334</v>
      </c>
      <c r="AF332" s="16">
        <v>655</v>
      </c>
      <c r="AG332" s="16">
        <v>1397</v>
      </c>
    </row>
    <row r="333" spans="1:33" x14ac:dyDescent="0.3">
      <c r="A333">
        <v>5553957443</v>
      </c>
      <c r="B333" s="1">
        <v>42478</v>
      </c>
      <c r="C333" t="str">
        <f t="shared" si="5"/>
        <v>Monday</v>
      </c>
      <c r="D333">
        <v>3727</v>
      </c>
      <c r="E333">
        <v>2.4300000669999999</v>
      </c>
      <c r="F333">
        <v>2.4300000669999999</v>
      </c>
      <c r="G333">
        <v>0</v>
      </c>
      <c r="H333">
        <v>0</v>
      </c>
      <c r="I333">
        <v>0</v>
      </c>
      <c r="J333">
        <v>2.4300000669999999</v>
      </c>
      <c r="K333">
        <v>0</v>
      </c>
      <c r="L333">
        <v>0</v>
      </c>
      <c r="M333">
        <v>0</v>
      </c>
      <c r="N333">
        <v>206</v>
      </c>
      <c r="O333">
        <v>622</v>
      </c>
      <c r="P333">
        <v>1683</v>
      </c>
      <c r="Q333">
        <f>SUM(daily_activity[[#This Row],[VeryActiveMinutes]:[SedentaryMinutes]])</f>
        <v>828</v>
      </c>
      <c r="R333">
        <f>daily_activity[[#This Row],[Total Mintues]]/60</f>
        <v>13.8</v>
      </c>
      <c r="S333">
        <f>IFERROR(daily_activity[[#This Row],[TotalDistance]]/daily_activity[[#This Row],[TotalSteps]],0)</f>
        <v>6.5199894472766295E-4</v>
      </c>
      <c r="T333">
        <f>IFERROR(daily_activity[[#This Row],[TrackerDistance]]/(daily_activity[[#This Row],[Total Mintues]]*daily_activity[[#This Row],[Step Length]]),0)</f>
        <v>4.5012077294685993</v>
      </c>
      <c r="W333" s="13">
        <v>3727</v>
      </c>
      <c r="X333" s="13">
        <v>1683</v>
      </c>
      <c r="AD333" s="19" t="s">
        <v>61</v>
      </c>
      <c r="AE333" s="19">
        <v>13.8</v>
      </c>
      <c r="AF333" s="17">
        <v>3727</v>
      </c>
      <c r="AG333" s="17">
        <v>1683</v>
      </c>
    </row>
    <row r="334" spans="1:33" x14ac:dyDescent="0.3">
      <c r="A334">
        <v>5553957443</v>
      </c>
      <c r="B334" s="1">
        <v>42479</v>
      </c>
      <c r="C334" t="str">
        <f t="shared" si="5"/>
        <v>Tuesday</v>
      </c>
      <c r="D334">
        <v>15482</v>
      </c>
      <c r="E334">
        <v>10.10999966</v>
      </c>
      <c r="F334">
        <v>10.10999966</v>
      </c>
      <c r="G334">
        <v>0</v>
      </c>
      <c r="H334">
        <v>4.2800002099999999</v>
      </c>
      <c r="I334">
        <v>1.6599999670000001</v>
      </c>
      <c r="J334">
        <v>4.1799998279999997</v>
      </c>
      <c r="K334">
        <v>0</v>
      </c>
      <c r="L334">
        <v>69</v>
      </c>
      <c r="M334">
        <v>28</v>
      </c>
      <c r="N334">
        <v>249</v>
      </c>
      <c r="O334">
        <v>756</v>
      </c>
      <c r="P334">
        <v>2284</v>
      </c>
      <c r="Q334">
        <f>SUM(daily_activity[[#This Row],[VeryActiveMinutes]:[SedentaryMinutes]])</f>
        <v>1102</v>
      </c>
      <c r="R334">
        <f>daily_activity[[#This Row],[Total Mintues]]/60</f>
        <v>18.366666666666667</v>
      </c>
      <c r="S334">
        <f>IFERROR(daily_activity[[#This Row],[TotalDistance]]/daily_activity[[#This Row],[TotalSteps]],0)</f>
        <v>6.5301638418808941E-4</v>
      </c>
      <c r="T334">
        <f>IFERROR(daily_activity[[#This Row],[TrackerDistance]]/(daily_activity[[#This Row],[Total Mintues]]*daily_activity[[#This Row],[Step Length]]),0)</f>
        <v>14.049001814882033</v>
      </c>
      <c r="W334" s="13">
        <v>15482</v>
      </c>
      <c r="X334" s="13">
        <v>2284</v>
      </c>
      <c r="AD334" s="18" t="s">
        <v>57</v>
      </c>
      <c r="AE334" s="18">
        <v>18.366666666666667</v>
      </c>
      <c r="AF334" s="16">
        <v>15482</v>
      </c>
      <c r="AG334" s="16">
        <v>2284</v>
      </c>
    </row>
    <row r="335" spans="1:33" x14ac:dyDescent="0.3">
      <c r="A335">
        <v>5553957443</v>
      </c>
      <c r="B335" s="1">
        <v>42480</v>
      </c>
      <c r="C335" t="str">
        <f t="shared" si="5"/>
        <v>Wednesday</v>
      </c>
      <c r="D335">
        <v>2713</v>
      </c>
      <c r="E335">
        <v>1.769999981</v>
      </c>
      <c r="F335">
        <v>1.769999981</v>
      </c>
      <c r="G335">
        <v>0</v>
      </c>
      <c r="H335">
        <v>0</v>
      </c>
      <c r="I335">
        <v>0</v>
      </c>
      <c r="J335">
        <v>1.769999981</v>
      </c>
      <c r="K335">
        <v>0</v>
      </c>
      <c r="L335">
        <v>0</v>
      </c>
      <c r="M335">
        <v>0</v>
      </c>
      <c r="N335">
        <v>148</v>
      </c>
      <c r="O335">
        <v>598</v>
      </c>
      <c r="P335">
        <v>1570</v>
      </c>
      <c r="Q335">
        <f>SUM(daily_activity[[#This Row],[VeryActiveMinutes]:[SedentaryMinutes]])</f>
        <v>746</v>
      </c>
      <c r="R335">
        <f>daily_activity[[#This Row],[Total Mintues]]/60</f>
        <v>12.433333333333334</v>
      </c>
      <c r="S335">
        <f>IFERROR(daily_activity[[#This Row],[TotalDistance]]/daily_activity[[#This Row],[TotalSteps]],0)</f>
        <v>6.5241429450792481E-4</v>
      </c>
      <c r="T335">
        <f>IFERROR(daily_activity[[#This Row],[TrackerDistance]]/(daily_activity[[#This Row],[Total Mintues]]*daily_activity[[#This Row],[Step Length]]),0)</f>
        <v>3.6367292225201076</v>
      </c>
      <c r="W335" s="13">
        <v>2713</v>
      </c>
      <c r="X335" s="13">
        <v>1570</v>
      </c>
      <c r="AD335" s="19" t="s">
        <v>62</v>
      </c>
      <c r="AE335" s="19">
        <v>12.433333333333334</v>
      </c>
      <c r="AF335" s="17">
        <v>2713</v>
      </c>
      <c r="AG335" s="17">
        <v>1570</v>
      </c>
    </row>
    <row r="336" spans="1:33" x14ac:dyDescent="0.3">
      <c r="A336">
        <v>5553957443</v>
      </c>
      <c r="B336" s="1">
        <v>42481</v>
      </c>
      <c r="C336" t="str">
        <f t="shared" si="5"/>
        <v>Thursday</v>
      </c>
      <c r="D336">
        <v>12346</v>
      </c>
      <c r="E336">
        <v>8.0600004199999997</v>
      </c>
      <c r="F336">
        <v>8.0600004199999997</v>
      </c>
      <c r="G336">
        <v>0</v>
      </c>
      <c r="H336">
        <v>2.9500000480000002</v>
      </c>
      <c r="I336">
        <v>2.1600000860000002</v>
      </c>
      <c r="J336">
        <v>2.960000038</v>
      </c>
      <c r="K336">
        <v>0</v>
      </c>
      <c r="L336">
        <v>47</v>
      </c>
      <c r="M336">
        <v>42</v>
      </c>
      <c r="N336">
        <v>177</v>
      </c>
      <c r="O336">
        <v>801</v>
      </c>
      <c r="P336">
        <v>2066</v>
      </c>
      <c r="Q336">
        <f>SUM(daily_activity[[#This Row],[VeryActiveMinutes]:[SedentaryMinutes]])</f>
        <v>1067</v>
      </c>
      <c r="R336">
        <f>daily_activity[[#This Row],[Total Mintues]]/60</f>
        <v>17.783333333333335</v>
      </c>
      <c r="S336">
        <f>IFERROR(daily_activity[[#This Row],[TotalDistance]]/daily_activity[[#This Row],[TotalSteps]],0)</f>
        <v>6.5284306010043739E-4</v>
      </c>
      <c r="T336">
        <f>IFERROR(daily_activity[[#This Row],[TrackerDistance]]/(daily_activity[[#This Row],[Total Mintues]]*daily_activity[[#This Row],[Step Length]]),0)</f>
        <v>11.570759137769446</v>
      </c>
      <c r="W336" s="13">
        <v>12346</v>
      </c>
      <c r="X336" s="13">
        <v>2066</v>
      </c>
      <c r="AD336" s="18" t="s">
        <v>60</v>
      </c>
      <c r="AE336" s="18">
        <v>17.783333333333335</v>
      </c>
      <c r="AF336" s="16">
        <v>12346</v>
      </c>
      <c r="AG336" s="16">
        <v>2066</v>
      </c>
    </row>
    <row r="337" spans="1:33" x14ac:dyDescent="0.3">
      <c r="A337">
        <v>5553957443</v>
      </c>
      <c r="B337" s="1">
        <v>42482</v>
      </c>
      <c r="C337" t="str">
        <f t="shared" si="5"/>
        <v>Friday</v>
      </c>
      <c r="D337">
        <v>11682</v>
      </c>
      <c r="E337">
        <v>7.6300001139999996</v>
      </c>
      <c r="F337">
        <v>7.6300001139999996</v>
      </c>
      <c r="G337">
        <v>0</v>
      </c>
      <c r="H337">
        <v>1.3799999949999999</v>
      </c>
      <c r="I337">
        <v>0.62999999500000003</v>
      </c>
      <c r="J337">
        <v>5.5999999049999998</v>
      </c>
      <c r="K337">
        <v>0</v>
      </c>
      <c r="L337">
        <v>25</v>
      </c>
      <c r="M337">
        <v>16</v>
      </c>
      <c r="N337">
        <v>270</v>
      </c>
      <c r="O337">
        <v>781</v>
      </c>
      <c r="P337">
        <v>2105</v>
      </c>
      <c r="Q337">
        <f>SUM(daily_activity[[#This Row],[VeryActiveMinutes]:[SedentaryMinutes]])</f>
        <v>1092</v>
      </c>
      <c r="R337">
        <f>daily_activity[[#This Row],[Total Mintues]]/60</f>
        <v>18.2</v>
      </c>
      <c r="S337">
        <f>IFERROR(daily_activity[[#This Row],[TotalDistance]]/daily_activity[[#This Row],[TotalSteps]],0)</f>
        <v>6.5314159510357816E-4</v>
      </c>
      <c r="T337">
        <f>IFERROR(daily_activity[[#This Row],[TrackerDistance]]/(daily_activity[[#This Row],[Total Mintues]]*daily_activity[[#This Row],[Step Length]]),0)</f>
        <v>10.697802197802197</v>
      </c>
      <c r="W337" s="13">
        <v>11682</v>
      </c>
      <c r="X337" s="13">
        <v>2105</v>
      </c>
      <c r="AD337" s="19" t="s">
        <v>58</v>
      </c>
      <c r="AE337" s="19">
        <v>18.2</v>
      </c>
      <c r="AF337" s="17">
        <v>11682</v>
      </c>
      <c r="AG337" s="17">
        <v>2105</v>
      </c>
    </row>
    <row r="338" spans="1:33" x14ac:dyDescent="0.3">
      <c r="A338">
        <v>5553957443</v>
      </c>
      <c r="B338" s="1">
        <v>42483</v>
      </c>
      <c r="C338" t="str">
        <f t="shared" si="5"/>
        <v>Saturday</v>
      </c>
      <c r="D338">
        <v>4112</v>
      </c>
      <c r="E338">
        <v>2.6900000569999998</v>
      </c>
      <c r="F338">
        <v>2.6900000569999998</v>
      </c>
      <c r="G338">
        <v>0</v>
      </c>
      <c r="H338">
        <v>0</v>
      </c>
      <c r="I338">
        <v>0</v>
      </c>
      <c r="J338">
        <v>2.6800000669999999</v>
      </c>
      <c r="K338">
        <v>0</v>
      </c>
      <c r="L338">
        <v>0</v>
      </c>
      <c r="M338">
        <v>0</v>
      </c>
      <c r="N338">
        <v>272</v>
      </c>
      <c r="O338">
        <v>443</v>
      </c>
      <c r="P338">
        <v>1776</v>
      </c>
      <c r="Q338">
        <f>SUM(daily_activity[[#This Row],[VeryActiveMinutes]:[SedentaryMinutes]])</f>
        <v>715</v>
      </c>
      <c r="R338">
        <f>daily_activity[[#This Row],[Total Mintues]]/60</f>
        <v>11.916666666666666</v>
      </c>
      <c r="S338">
        <f>IFERROR(daily_activity[[#This Row],[TotalDistance]]/daily_activity[[#This Row],[TotalSteps]],0)</f>
        <v>6.5418289323929959E-4</v>
      </c>
      <c r="T338">
        <f>IFERROR(daily_activity[[#This Row],[TrackerDistance]]/(daily_activity[[#This Row],[Total Mintues]]*daily_activity[[#This Row],[Step Length]]),0)</f>
        <v>5.7510489510489506</v>
      </c>
      <c r="W338" s="13">
        <v>4112</v>
      </c>
      <c r="X338" s="13">
        <v>1776</v>
      </c>
      <c r="AD338" s="18" t="s">
        <v>59</v>
      </c>
      <c r="AE338" s="18">
        <v>11.916666666666666</v>
      </c>
      <c r="AF338" s="16">
        <v>4112</v>
      </c>
      <c r="AG338" s="16">
        <v>1776</v>
      </c>
    </row>
    <row r="339" spans="1:33" x14ac:dyDescent="0.3">
      <c r="A339">
        <v>5553957443</v>
      </c>
      <c r="B339" s="1">
        <v>42484</v>
      </c>
      <c r="C339" t="str">
        <f t="shared" si="5"/>
        <v>Sunday</v>
      </c>
      <c r="D339">
        <v>1807</v>
      </c>
      <c r="E339">
        <v>1.1799999480000001</v>
      </c>
      <c r="F339">
        <v>1.1799999480000001</v>
      </c>
      <c r="G339">
        <v>0</v>
      </c>
      <c r="H339">
        <v>0</v>
      </c>
      <c r="I339">
        <v>0</v>
      </c>
      <c r="J339">
        <v>1.1799999480000001</v>
      </c>
      <c r="K339">
        <v>0</v>
      </c>
      <c r="L339">
        <v>0</v>
      </c>
      <c r="M339">
        <v>0</v>
      </c>
      <c r="N339">
        <v>104</v>
      </c>
      <c r="O339">
        <v>582</v>
      </c>
      <c r="P339">
        <v>1507</v>
      </c>
      <c r="Q339">
        <f>SUM(daily_activity[[#This Row],[VeryActiveMinutes]:[SedentaryMinutes]])</f>
        <v>686</v>
      </c>
      <c r="R339">
        <f>daily_activity[[#This Row],[Total Mintues]]/60</f>
        <v>11.433333333333334</v>
      </c>
      <c r="S339">
        <f>IFERROR(daily_activity[[#This Row],[TotalDistance]]/daily_activity[[#This Row],[TotalSteps]],0)</f>
        <v>6.5301601992252356E-4</v>
      </c>
      <c r="T339">
        <f>IFERROR(daily_activity[[#This Row],[TrackerDistance]]/(daily_activity[[#This Row],[Total Mintues]]*daily_activity[[#This Row],[Step Length]]),0)</f>
        <v>2.6341107871720117</v>
      </c>
      <c r="W339" s="13">
        <v>1807</v>
      </c>
      <c r="X339" s="13">
        <v>1507</v>
      </c>
      <c r="AD339" s="19" t="s">
        <v>16</v>
      </c>
      <c r="AE339" s="19">
        <v>11.433333333333334</v>
      </c>
      <c r="AF339" s="17">
        <v>1807</v>
      </c>
      <c r="AG339" s="17">
        <v>1507</v>
      </c>
    </row>
    <row r="340" spans="1:33" x14ac:dyDescent="0.3">
      <c r="A340">
        <v>5553957443</v>
      </c>
      <c r="B340" s="1">
        <v>42485</v>
      </c>
      <c r="C340" t="str">
        <f t="shared" si="5"/>
        <v>Monday</v>
      </c>
      <c r="D340">
        <v>10946</v>
      </c>
      <c r="E340">
        <v>7.1900000569999998</v>
      </c>
      <c r="F340">
        <v>7.1900000569999998</v>
      </c>
      <c r="G340">
        <v>0</v>
      </c>
      <c r="H340">
        <v>2.9300000669999999</v>
      </c>
      <c r="I340">
        <v>0.56999999300000004</v>
      </c>
      <c r="J340">
        <v>3.6900000569999998</v>
      </c>
      <c r="K340">
        <v>0</v>
      </c>
      <c r="L340">
        <v>51</v>
      </c>
      <c r="M340">
        <v>11</v>
      </c>
      <c r="N340">
        <v>201</v>
      </c>
      <c r="O340">
        <v>732</v>
      </c>
      <c r="P340">
        <v>2033</v>
      </c>
      <c r="Q340">
        <f>SUM(daily_activity[[#This Row],[VeryActiveMinutes]:[SedentaryMinutes]])</f>
        <v>995</v>
      </c>
      <c r="R340">
        <f>daily_activity[[#This Row],[Total Mintues]]/60</f>
        <v>16.583333333333332</v>
      </c>
      <c r="S340">
        <f>IFERROR(daily_activity[[#This Row],[TotalDistance]]/daily_activity[[#This Row],[TotalSteps]],0)</f>
        <v>6.5686095898044941E-4</v>
      </c>
      <c r="T340">
        <f>IFERROR(daily_activity[[#This Row],[TrackerDistance]]/(daily_activity[[#This Row],[Total Mintues]]*daily_activity[[#This Row],[Step Length]]),0)</f>
        <v>11.001005025125631</v>
      </c>
      <c r="W340" s="13">
        <v>10946</v>
      </c>
      <c r="X340" s="13">
        <v>2033</v>
      </c>
      <c r="AD340" s="18" t="s">
        <v>61</v>
      </c>
      <c r="AE340" s="18">
        <v>16.583333333333332</v>
      </c>
      <c r="AF340" s="16">
        <v>10946</v>
      </c>
      <c r="AG340" s="16">
        <v>2033</v>
      </c>
    </row>
    <row r="341" spans="1:33" x14ac:dyDescent="0.3">
      <c r="A341">
        <v>5553957443</v>
      </c>
      <c r="B341" s="1">
        <v>42486</v>
      </c>
      <c r="C341" t="str">
        <f t="shared" si="5"/>
        <v>Tuesday</v>
      </c>
      <c r="D341">
        <v>11886</v>
      </c>
      <c r="E341">
        <v>7.7600002290000001</v>
      </c>
      <c r="F341">
        <v>7.7600002290000001</v>
      </c>
      <c r="G341">
        <v>0</v>
      </c>
      <c r="H341">
        <v>2.369999886</v>
      </c>
      <c r="I341">
        <v>0.93000000699999996</v>
      </c>
      <c r="J341">
        <v>4.4600000380000004</v>
      </c>
      <c r="K341">
        <v>0</v>
      </c>
      <c r="L341">
        <v>40</v>
      </c>
      <c r="M341">
        <v>18</v>
      </c>
      <c r="N341">
        <v>238</v>
      </c>
      <c r="O341">
        <v>750</v>
      </c>
      <c r="P341">
        <v>2093</v>
      </c>
      <c r="Q341">
        <f>SUM(daily_activity[[#This Row],[VeryActiveMinutes]:[SedentaryMinutes]])</f>
        <v>1046</v>
      </c>
      <c r="R341">
        <f>daily_activity[[#This Row],[Total Mintues]]/60</f>
        <v>17.433333333333334</v>
      </c>
      <c r="S341">
        <f>IFERROR(daily_activity[[#This Row],[TotalDistance]]/daily_activity[[#This Row],[TotalSteps]],0)</f>
        <v>6.5286894068652197E-4</v>
      </c>
      <c r="T341">
        <f>IFERROR(daily_activity[[#This Row],[TrackerDistance]]/(daily_activity[[#This Row],[Total Mintues]]*daily_activity[[#This Row],[Step Length]]),0)</f>
        <v>11.363288718929255</v>
      </c>
      <c r="W341" s="13">
        <v>11886</v>
      </c>
      <c r="X341" s="13">
        <v>2093</v>
      </c>
      <c r="AD341" s="19" t="s">
        <v>57</v>
      </c>
      <c r="AE341" s="19">
        <v>17.433333333333334</v>
      </c>
      <c r="AF341" s="17">
        <v>11886</v>
      </c>
      <c r="AG341" s="17">
        <v>2093</v>
      </c>
    </row>
    <row r="342" spans="1:33" x14ac:dyDescent="0.3">
      <c r="A342">
        <v>5553957443</v>
      </c>
      <c r="B342" s="1">
        <v>42487</v>
      </c>
      <c r="C342" t="str">
        <f t="shared" si="5"/>
        <v>Wednesday</v>
      </c>
      <c r="D342">
        <v>10538</v>
      </c>
      <c r="E342">
        <v>6.8800001139999996</v>
      </c>
      <c r="F342">
        <v>6.8800001139999996</v>
      </c>
      <c r="G342">
        <v>0</v>
      </c>
      <c r="H342">
        <v>1.1399999860000001</v>
      </c>
      <c r="I342">
        <v>1</v>
      </c>
      <c r="J342">
        <v>4.7399997709999999</v>
      </c>
      <c r="K342">
        <v>0</v>
      </c>
      <c r="L342">
        <v>16</v>
      </c>
      <c r="M342">
        <v>16</v>
      </c>
      <c r="N342">
        <v>206</v>
      </c>
      <c r="O342">
        <v>745</v>
      </c>
      <c r="P342">
        <v>1922</v>
      </c>
      <c r="Q342">
        <f>SUM(daily_activity[[#This Row],[VeryActiveMinutes]:[SedentaryMinutes]])</f>
        <v>983</v>
      </c>
      <c r="R342">
        <f>daily_activity[[#This Row],[Total Mintues]]/60</f>
        <v>16.383333333333333</v>
      </c>
      <c r="S342">
        <f>IFERROR(daily_activity[[#This Row],[TotalDistance]]/daily_activity[[#This Row],[TotalSteps]],0)</f>
        <v>6.528753192256595E-4</v>
      </c>
      <c r="T342">
        <f>IFERROR(daily_activity[[#This Row],[TrackerDistance]]/(daily_activity[[#This Row],[Total Mintues]]*daily_activity[[#This Row],[Step Length]]),0)</f>
        <v>10.720244150559511</v>
      </c>
      <c r="W342" s="13">
        <v>10538</v>
      </c>
      <c r="X342" s="13">
        <v>1922</v>
      </c>
      <c r="AD342" s="18" t="s">
        <v>62</v>
      </c>
      <c r="AE342" s="18">
        <v>16.383333333333333</v>
      </c>
      <c r="AF342" s="16">
        <v>10538</v>
      </c>
      <c r="AG342" s="16">
        <v>1922</v>
      </c>
    </row>
    <row r="343" spans="1:33" x14ac:dyDescent="0.3">
      <c r="A343">
        <v>5553957443</v>
      </c>
      <c r="B343" s="1">
        <v>42488</v>
      </c>
      <c r="C343" t="str">
        <f t="shared" si="5"/>
        <v>Thursday</v>
      </c>
      <c r="D343">
        <v>11393</v>
      </c>
      <c r="E343">
        <v>7.6300001139999996</v>
      </c>
      <c r="F343">
        <v>7.6300001139999996</v>
      </c>
      <c r="G343">
        <v>0</v>
      </c>
      <c r="H343">
        <v>3.710000038</v>
      </c>
      <c r="I343">
        <v>0.75</v>
      </c>
      <c r="J343">
        <v>3.170000076</v>
      </c>
      <c r="K343">
        <v>0</v>
      </c>
      <c r="L343">
        <v>49</v>
      </c>
      <c r="M343">
        <v>13</v>
      </c>
      <c r="N343">
        <v>165</v>
      </c>
      <c r="O343">
        <v>727</v>
      </c>
      <c r="P343">
        <v>1999</v>
      </c>
      <c r="Q343">
        <f>SUM(daily_activity[[#This Row],[VeryActiveMinutes]:[SedentaryMinutes]])</f>
        <v>954</v>
      </c>
      <c r="R343">
        <f>daily_activity[[#This Row],[Total Mintues]]/60</f>
        <v>15.9</v>
      </c>
      <c r="S343">
        <f>IFERROR(daily_activity[[#This Row],[TotalDistance]]/daily_activity[[#This Row],[TotalSteps]],0)</f>
        <v>6.6970948073378383E-4</v>
      </c>
      <c r="T343">
        <f>IFERROR(daily_activity[[#This Row],[TrackerDistance]]/(daily_activity[[#This Row],[Total Mintues]]*daily_activity[[#This Row],[Step Length]]),0)</f>
        <v>11.942348008385745</v>
      </c>
      <c r="W343" s="13">
        <v>11393</v>
      </c>
      <c r="X343" s="13">
        <v>1999</v>
      </c>
      <c r="AD343" s="19" t="s">
        <v>60</v>
      </c>
      <c r="AE343" s="19">
        <v>15.9</v>
      </c>
      <c r="AF343" s="17">
        <v>11393</v>
      </c>
      <c r="AG343" s="17">
        <v>1999</v>
      </c>
    </row>
    <row r="344" spans="1:33" x14ac:dyDescent="0.3">
      <c r="A344">
        <v>5553957443</v>
      </c>
      <c r="B344" s="1">
        <v>42489</v>
      </c>
      <c r="C344" t="str">
        <f t="shared" si="5"/>
        <v>Friday</v>
      </c>
      <c r="D344">
        <v>12764</v>
      </c>
      <c r="E344">
        <v>8.3299999239999991</v>
      </c>
      <c r="F344">
        <v>8.3299999239999991</v>
      </c>
      <c r="G344">
        <v>0</v>
      </c>
      <c r="H344">
        <v>2.789999962</v>
      </c>
      <c r="I344">
        <v>0.63999998599999997</v>
      </c>
      <c r="J344">
        <v>4.9099998469999999</v>
      </c>
      <c r="K344">
        <v>0</v>
      </c>
      <c r="L344">
        <v>46</v>
      </c>
      <c r="M344">
        <v>15</v>
      </c>
      <c r="N344">
        <v>270</v>
      </c>
      <c r="O344">
        <v>709</v>
      </c>
      <c r="P344">
        <v>2169</v>
      </c>
      <c r="Q344">
        <f>SUM(daily_activity[[#This Row],[VeryActiveMinutes]:[SedentaryMinutes]])</f>
        <v>1040</v>
      </c>
      <c r="R344">
        <f>daily_activity[[#This Row],[Total Mintues]]/60</f>
        <v>17.333333333333332</v>
      </c>
      <c r="S344">
        <f>IFERROR(daily_activity[[#This Row],[TotalDistance]]/daily_activity[[#This Row],[TotalSteps]],0)</f>
        <v>6.526167286117204E-4</v>
      </c>
      <c r="T344">
        <f>IFERROR(daily_activity[[#This Row],[TrackerDistance]]/(daily_activity[[#This Row],[Total Mintues]]*daily_activity[[#This Row],[Step Length]]),0)</f>
        <v>12.273076923076923</v>
      </c>
      <c r="W344" s="13">
        <v>12764</v>
      </c>
      <c r="X344" s="13">
        <v>2169</v>
      </c>
      <c r="AD344" s="18" t="s">
        <v>58</v>
      </c>
      <c r="AE344" s="18">
        <v>17.333333333333332</v>
      </c>
      <c r="AF344" s="16">
        <v>12764</v>
      </c>
      <c r="AG344" s="16">
        <v>2169</v>
      </c>
    </row>
    <row r="345" spans="1:33" x14ac:dyDescent="0.3">
      <c r="A345">
        <v>5553957443</v>
      </c>
      <c r="B345" s="1">
        <v>42490</v>
      </c>
      <c r="C345" t="str">
        <f t="shared" si="5"/>
        <v>Saturday</v>
      </c>
      <c r="D345">
        <v>1202</v>
      </c>
      <c r="E345">
        <v>0.77999997099999996</v>
      </c>
      <c r="F345">
        <v>0.77999997099999996</v>
      </c>
      <c r="G345">
        <v>0</v>
      </c>
      <c r="H345">
        <v>0</v>
      </c>
      <c r="I345">
        <v>0</v>
      </c>
      <c r="J345">
        <v>0.77999997099999996</v>
      </c>
      <c r="K345">
        <v>0</v>
      </c>
      <c r="L345">
        <v>0</v>
      </c>
      <c r="M345">
        <v>0</v>
      </c>
      <c r="N345">
        <v>84</v>
      </c>
      <c r="O345">
        <v>506</v>
      </c>
      <c r="P345">
        <v>1463</v>
      </c>
      <c r="Q345">
        <f>SUM(daily_activity[[#This Row],[VeryActiveMinutes]:[SedentaryMinutes]])</f>
        <v>590</v>
      </c>
      <c r="R345">
        <f>daily_activity[[#This Row],[Total Mintues]]/60</f>
        <v>9.8333333333333339</v>
      </c>
      <c r="S345">
        <f>IFERROR(daily_activity[[#This Row],[TotalDistance]]/daily_activity[[#This Row],[TotalSteps]],0)</f>
        <v>6.4891844509151406E-4</v>
      </c>
      <c r="T345">
        <f>IFERROR(daily_activity[[#This Row],[TrackerDistance]]/(daily_activity[[#This Row],[Total Mintues]]*daily_activity[[#This Row],[Step Length]]),0)</f>
        <v>2.0372881355932204</v>
      </c>
      <c r="W345" s="13">
        <v>1202</v>
      </c>
      <c r="X345" s="13">
        <v>1463</v>
      </c>
      <c r="AD345" s="19" t="s">
        <v>59</v>
      </c>
      <c r="AE345" s="19">
        <v>9.8333333333333339</v>
      </c>
      <c r="AF345" s="17">
        <v>1202</v>
      </c>
      <c r="AG345" s="17">
        <v>1463</v>
      </c>
    </row>
    <row r="346" spans="1:33" x14ac:dyDescent="0.3">
      <c r="A346">
        <v>5577150313</v>
      </c>
      <c r="B346" s="1">
        <v>42473</v>
      </c>
      <c r="C346" t="str">
        <f t="shared" si="5"/>
        <v>Wednesday</v>
      </c>
      <c r="D346">
        <v>5077</v>
      </c>
      <c r="E346">
        <v>3.789999962</v>
      </c>
      <c r="F346">
        <v>3.789999962</v>
      </c>
      <c r="G346">
        <v>0</v>
      </c>
      <c r="H346">
        <v>0.31999999299999998</v>
      </c>
      <c r="I346">
        <v>0.219999999</v>
      </c>
      <c r="J346">
        <v>3.25</v>
      </c>
      <c r="K346">
        <v>0</v>
      </c>
      <c r="L346">
        <v>15</v>
      </c>
      <c r="M346">
        <v>11</v>
      </c>
      <c r="N346">
        <v>144</v>
      </c>
      <c r="O346">
        <v>776</v>
      </c>
      <c r="P346">
        <v>2551</v>
      </c>
      <c r="Q346">
        <f>SUM(daily_activity[[#This Row],[VeryActiveMinutes]:[SedentaryMinutes]])</f>
        <v>946</v>
      </c>
      <c r="R346">
        <f>daily_activity[[#This Row],[Total Mintues]]/60</f>
        <v>15.766666666666667</v>
      </c>
      <c r="S346">
        <f>IFERROR(daily_activity[[#This Row],[TotalDistance]]/daily_activity[[#This Row],[TotalSteps]],0)</f>
        <v>7.4650383336616116E-4</v>
      </c>
      <c r="T346">
        <f>IFERROR(daily_activity[[#This Row],[TrackerDistance]]/(daily_activity[[#This Row],[Total Mintues]]*daily_activity[[#This Row],[Step Length]]),0)</f>
        <v>5.3668076109936571</v>
      </c>
      <c r="W346" s="13">
        <v>5077</v>
      </c>
      <c r="X346" s="13">
        <v>2551</v>
      </c>
      <c r="AD346" s="18" t="s">
        <v>62</v>
      </c>
      <c r="AE346" s="18">
        <v>15.766666666666667</v>
      </c>
      <c r="AF346" s="16">
        <v>5077</v>
      </c>
      <c r="AG346" s="16">
        <v>2551</v>
      </c>
    </row>
    <row r="347" spans="1:33" x14ac:dyDescent="0.3">
      <c r="A347">
        <v>5577150313</v>
      </c>
      <c r="B347" s="1">
        <v>42474</v>
      </c>
      <c r="C347" t="str">
        <f t="shared" si="5"/>
        <v>Thursday</v>
      </c>
      <c r="D347">
        <v>8596</v>
      </c>
      <c r="E347">
        <v>6.420000076</v>
      </c>
      <c r="F347">
        <v>6.420000076</v>
      </c>
      <c r="G347">
        <v>0</v>
      </c>
      <c r="H347">
        <v>3.329999924</v>
      </c>
      <c r="I347">
        <v>0.310000002</v>
      </c>
      <c r="J347">
        <v>2.7799999710000001</v>
      </c>
      <c r="K347">
        <v>0</v>
      </c>
      <c r="L347">
        <v>118</v>
      </c>
      <c r="M347">
        <v>30</v>
      </c>
      <c r="N347">
        <v>176</v>
      </c>
      <c r="O347">
        <v>662</v>
      </c>
      <c r="P347">
        <v>4022</v>
      </c>
      <c r="Q347">
        <f>SUM(daily_activity[[#This Row],[VeryActiveMinutes]:[SedentaryMinutes]])</f>
        <v>986</v>
      </c>
      <c r="R347">
        <f>daily_activity[[#This Row],[Total Mintues]]/60</f>
        <v>16.433333333333334</v>
      </c>
      <c r="S347">
        <f>IFERROR(daily_activity[[#This Row],[TotalDistance]]/daily_activity[[#This Row],[TotalSteps]],0)</f>
        <v>7.4685901302931591E-4</v>
      </c>
      <c r="T347">
        <f>IFERROR(daily_activity[[#This Row],[TrackerDistance]]/(daily_activity[[#This Row],[Total Mintues]]*daily_activity[[#This Row],[Step Length]]),0)</f>
        <v>8.7180527383367146</v>
      </c>
      <c r="W347" s="13">
        <v>8596</v>
      </c>
      <c r="X347" s="13">
        <v>4022</v>
      </c>
      <c r="AD347" s="19" t="s">
        <v>60</v>
      </c>
      <c r="AE347" s="19">
        <v>16.433333333333334</v>
      </c>
      <c r="AF347" s="17">
        <v>8596</v>
      </c>
      <c r="AG347" s="17">
        <v>4022</v>
      </c>
    </row>
    <row r="348" spans="1:33" x14ac:dyDescent="0.3">
      <c r="A348">
        <v>5577150313</v>
      </c>
      <c r="B348" s="1">
        <v>42475</v>
      </c>
      <c r="C348" t="str">
        <f t="shared" si="5"/>
        <v>Friday</v>
      </c>
      <c r="D348">
        <v>12087</v>
      </c>
      <c r="E348">
        <v>9.0799999239999991</v>
      </c>
      <c r="F348">
        <v>9.0799999239999991</v>
      </c>
      <c r="G348">
        <v>0</v>
      </c>
      <c r="H348">
        <v>3.920000076</v>
      </c>
      <c r="I348">
        <v>1.6000000240000001</v>
      </c>
      <c r="J348">
        <v>3.5599999430000002</v>
      </c>
      <c r="K348">
        <v>0</v>
      </c>
      <c r="L348">
        <v>115</v>
      </c>
      <c r="M348">
        <v>54</v>
      </c>
      <c r="N348">
        <v>199</v>
      </c>
      <c r="O348">
        <v>695</v>
      </c>
      <c r="P348">
        <v>4005</v>
      </c>
      <c r="Q348">
        <f>SUM(daily_activity[[#This Row],[VeryActiveMinutes]:[SedentaryMinutes]])</f>
        <v>1063</v>
      </c>
      <c r="R348">
        <f>daily_activity[[#This Row],[Total Mintues]]/60</f>
        <v>17.716666666666665</v>
      </c>
      <c r="S348">
        <f>IFERROR(daily_activity[[#This Row],[TotalDistance]]/daily_activity[[#This Row],[TotalSteps]],0)</f>
        <v>7.5122031306362204E-4</v>
      </c>
      <c r="T348">
        <f>IFERROR(daily_activity[[#This Row],[TrackerDistance]]/(daily_activity[[#This Row],[Total Mintues]]*daily_activity[[#This Row],[Step Length]]),0)</f>
        <v>11.370649106302915</v>
      </c>
      <c r="W348" s="13">
        <v>12087</v>
      </c>
      <c r="X348" s="13">
        <v>4005</v>
      </c>
      <c r="AD348" s="18" t="s">
        <v>58</v>
      </c>
      <c r="AE348" s="18">
        <v>17.716666666666665</v>
      </c>
      <c r="AF348" s="16">
        <v>12087</v>
      </c>
      <c r="AG348" s="16">
        <v>4005</v>
      </c>
    </row>
    <row r="349" spans="1:33" x14ac:dyDescent="0.3">
      <c r="A349">
        <v>5577150313</v>
      </c>
      <c r="B349" s="1">
        <v>42476</v>
      </c>
      <c r="C349" t="str">
        <f t="shared" si="5"/>
        <v>Saturday</v>
      </c>
      <c r="D349">
        <v>14269</v>
      </c>
      <c r="E349">
        <v>10.65999985</v>
      </c>
      <c r="F349">
        <v>10.65999985</v>
      </c>
      <c r="G349">
        <v>0</v>
      </c>
      <c r="H349">
        <v>6.6399998660000001</v>
      </c>
      <c r="I349">
        <v>1.2799999710000001</v>
      </c>
      <c r="J349">
        <v>2.7300000190000002</v>
      </c>
      <c r="K349">
        <v>0</v>
      </c>
      <c r="L349">
        <v>184</v>
      </c>
      <c r="M349">
        <v>56</v>
      </c>
      <c r="N349">
        <v>158</v>
      </c>
      <c r="O349">
        <v>472</v>
      </c>
      <c r="P349">
        <v>4274</v>
      </c>
      <c r="Q349">
        <f>SUM(daily_activity[[#This Row],[VeryActiveMinutes]:[SedentaryMinutes]])</f>
        <v>870</v>
      </c>
      <c r="R349">
        <f>daily_activity[[#This Row],[Total Mintues]]/60</f>
        <v>14.5</v>
      </c>
      <c r="S349">
        <f>IFERROR(daily_activity[[#This Row],[TotalDistance]]/daily_activity[[#This Row],[TotalSteps]],0)</f>
        <v>7.4707406615740412E-4</v>
      </c>
      <c r="T349">
        <f>IFERROR(daily_activity[[#This Row],[TrackerDistance]]/(daily_activity[[#This Row],[Total Mintues]]*daily_activity[[#This Row],[Step Length]]),0)</f>
        <v>16.401149425287358</v>
      </c>
      <c r="W349" s="13">
        <v>14269</v>
      </c>
      <c r="X349" s="13">
        <v>4274</v>
      </c>
      <c r="AD349" s="19" t="s">
        <v>59</v>
      </c>
      <c r="AE349" s="19">
        <v>14.5</v>
      </c>
      <c r="AF349" s="17">
        <v>14269</v>
      </c>
      <c r="AG349" s="17">
        <v>4274</v>
      </c>
    </row>
    <row r="350" spans="1:33" x14ac:dyDescent="0.3">
      <c r="A350">
        <v>5577150313</v>
      </c>
      <c r="B350" s="1">
        <v>42477</v>
      </c>
      <c r="C350" t="str">
        <f t="shared" si="5"/>
        <v>Sunday</v>
      </c>
      <c r="D350">
        <v>12231</v>
      </c>
      <c r="E350">
        <v>9.1400003430000005</v>
      </c>
      <c r="F350">
        <v>9.1400003430000005</v>
      </c>
      <c r="G350">
        <v>0</v>
      </c>
      <c r="H350">
        <v>5.9800000190000002</v>
      </c>
      <c r="I350">
        <v>0.829999983</v>
      </c>
      <c r="J350">
        <v>2.3199999330000001</v>
      </c>
      <c r="K350">
        <v>0</v>
      </c>
      <c r="L350">
        <v>200</v>
      </c>
      <c r="M350">
        <v>37</v>
      </c>
      <c r="N350">
        <v>159</v>
      </c>
      <c r="O350">
        <v>525</v>
      </c>
      <c r="P350">
        <v>4552</v>
      </c>
      <c r="Q350">
        <f>SUM(daily_activity[[#This Row],[VeryActiveMinutes]:[SedentaryMinutes]])</f>
        <v>921</v>
      </c>
      <c r="R350">
        <f>daily_activity[[#This Row],[Total Mintues]]/60</f>
        <v>15.35</v>
      </c>
      <c r="S350">
        <f>IFERROR(daily_activity[[#This Row],[TotalDistance]]/daily_activity[[#This Row],[TotalSteps]],0)</f>
        <v>7.4728152587687029E-4</v>
      </c>
      <c r="T350">
        <f>IFERROR(daily_activity[[#This Row],[TrackerDistance]]/(daily_activity[[#This Row],[Total Mintues]]*daily_activity[[#This Row],[Step Length]]),0)</f>
        <v>13.280130293159608</v>
      </c>
      <c r="W350" s="13">
        <v>12231</v>
      </c>
      <c r="X350" s="13">
        <v>4552</v>
      </c>
      <c r="AD350" s="18" t="s">
        <v>16</v>
      </c>
      <c r="AE350" s="18">
        <v>15.35</v>
      </c>
      <c r="AF350" s="16">
        <v>12231</v>
      </c>
      <c r="AG350" s="16">
        <v>4552</v>
      </c>
    </row>
    <row r="351" spans="1:33" x14ac:dyDescent="0.3">
      <c r="A351">
        <v>5577150313</v>
      </c>
      <c r="B351" s="1">
        <v>42478</v>
      </c>
      <c r="C351" t="str">
        <f t="shared" si="5"/>
        <v>Monday</v>
      </c>
      <c r="D351">
        <v>9893</v>
      </c>
      <c r="E351">
        <v>7.3899998660000001</v>
      </c>
      <c r="F351">
        <v>7.3899998660000001</v>
      </c>
      <c r="G351">
        <v>0</v>
      </c>
      <c r="H351">
        <v>4.8600001339999999</v>
      </c>
      <c r="I351">
        <v>0.72000002900000004</v>
      </c>
      <c r="J351">
        <v>1.8200000519999999</v>
      </c>
      <c r="K351">
        <v>0</v>
      </c>
      <c r="L351">
        <v>114</v>
      </c>
      <c r="M351">
        <v>32</v>
      </c>
      <c r="N351">
        <v>130</v>
      </c>
      <c r="O351">
        <v>623</v>
      </c>
      <c r="P351">
        <v>3625</v>
      </c>
      <c r="Q351">
        <f>SUM(daily_activity[[#This Row],[VeryActiveMinutes]:[SedentaryMinutes]])</f>
        <v>899</v>
      </c>
      <c r="R351">
        <f>daily_activity[[#This Row],[Total Mintues]]/60</f>
        <v>14.983333333333333</v>
      </c>
      <c r="S351">
        <f>IFERROR(daily_activity[[#This Row],[TotalDistance]]/daily_activity[[#This Row],[TotalSteps]],0)</f>
        <v>7.4699280966339843E-4</v>
      </c>
      <c r="T351">
        <f>IFERROR(daily_activity[[#This Row],[TrackerDistance]]/(daily_activity[[#This Row],[Total Mintues]]*daily_activity[[#This Row],[Step Length]]),0)</f>
        <v>11.004449388209119</v>
      </c>
      <c r="W351" s="13">
        <v>9893</v>
      </c>
      <c r="X351" s="13">
        <v>3625</v>
      </c>
      <c r="AD351" s="19" t="s">
        <v>61</v>
      </c>
      <c r="AE351" s="19">
        <v>14.983333333333333</v>
      </c>
      <c r="AF351" s="17">
        <v>9893</v>
      </c>
      <c r="AG351" s="17">
        <v>3625</v>
      </c>
    </row>
    <row r="352" spans="1:33" x14ac:dyDescent="0.3">
      <c r="A352">
        <v>5577150313</v>
      </c>
      <c r="B352" s="1">
        <v>42479</v>
      </c>
      <c r="C352" t="str">
        <f t="shared" si="5"/>
        <v>Tuesday</v>
      </c>
      <c r="D352">
        <v>12574</v>
      </c>
      <c r="E352">
        <v>9.4200000760000009</v>
      </c>
      <c r="F352">
        <v>9.4200000760000009</v>
      </c>
      <c r="G352">
        <v>0</v>
      </c>
      <c r="H352">
        <v>7.0199999809999998</v>
      </c>
      <c r="I352">
        <v>0.63999998599999997</v>
      </c>
      <c r="J352">
        <v>1.7599999900000001</v>
      </c>
      <c r="K352">
        <v>0</v>
      </c>
      <c r="L352">
        <v>108</v>
      </c>
      <c r="M352">
        <v>23</v>
      </c>
      <c r="N352">
        <v>111</v>
      </c>
      <c r="O352">
        <v>733</v>
      </c>
      <c r="P352">
        <v>3501</v>
      </c>
      <c r="Q352">
        <f>SUM(daily_activity[[#This Row],[VeryActiveMinutes]:[SedentaryMinutes]])</f>
        <v>975</v>
      </c>
      <c r="R352">
        <f>daily_activity[[#This Row],[Total Mintues]]/60</f>
        <v>16.25</v>
      </c>
      <c r="S352">
        <f>IFERROR(daily_activity[[#This Row],[TotalDistance]]/daily_activity[[#This Row],[TotalSteps]],0)</f>
        <v>7.4916494957849534E-4</v>
      </c>
      <c r="T352">
        <f>IFERROR(daily_activity[[#This Row],[TrackerDistance]]/(daily_activity[[#This Row],[Total Mintues]]*daily_activity[[#This Row],[Step Length]]),0)</f>
        <v>12.896410256410256</v>
      </c>
      <c r="W352" s="13">
        <v>12574</v>
      </c>
      <c r="X352" s="13">
        <v>3501</v>
      </c>
      <c r="AD352" s="18" t="s">
        <v>57</v>
      </c>
      <c r="AE352" s="18">
        <v>16.25</v>
      </c>
      <c r="AF352" s="16">
        <v>12574</v>
      </c>
      <c r="AG352" s="16">
        <v>3501</v>
      </c>
    </row>
    <row r="353" spans="1:33" x14ac:dyDescent="0.3">
      <c r="A353">
        <v>5577150313</v>
      </c>
      <c r="B353" s="1">
        <v>42480</v>
      </c>
      <c r="C353" t="str">
        <f t="shared" si="5"/>
        <v>Wednesday</v>
      </c>
      <c r="D353">
        <v>8330</v>
      </c>
      <c r="E353">
        <v>6.2199997900000001</v>
      </c>
      <c r="F353">
        <v>6.2199997900000001</v>
      </c>
      <c r="G353">
        <v>0</v>
      </c>
      <c r="H353">
        <v>4.1199998860000004</v>
      </c>
      <c r="I353">
        <v>0.34000000400000002</v>
      </c>
      <c r="J353">
        <v>1.7599999900000001</v>
      </c>
      <c r="K353">
        <v>0</v>
      </c>
      <c r="L353">
        <v>87</v>
      </c>
      <c r="M353">
        <v>16</v>
      </c>
      <c r="N353">
        <v>113</v>
      </c>
      <c r="O353">
        <v>773</v>
      </c>
      <c r="P353">
        <v>3192</v>
      </c>
      <c r="Q353">
        <f>SUM(daily_activity[[#This Row],[VeryActiveMinutes]:[SedentaryMinutes]])</f>
        <v>989</v>
      </c>
      <c r="R353">
        <f>daily_activity[[#This Row],[Total Mintues]]/60</f>
        <v>16.483333333333334</v>
      </c>
      <c r="S353">
        <f>IFERROR(daily_activity[[#This Row],[TotalDistance]]/daily_activity[[#This Row],[TotalSteps]],0)</f>
        <v>7.4669865426170467E-4</v>
      </c>
      <c r="T353">
        <f>IFERROR(daily_activity[[#This Row],[TrackerDistance]]/(daily_activity[[#This Row],[Total Mintues]]*daily_activity[[#This Row],[Step Length]]),0)</f>
        <v>8.4226491405460067</v>
      </c>
      <c r="W353" s="13">
        <v>8330</v>
      </c>
      <c r="X353" s="13">
        <v>3192</v>
      </c>
      <c r="AD353" s="19" t="s">
        <v>62</v>
      </c>
      <c r="AE353" s="19">
        <v>16.483333333333334</v>
      </c>
      <c r="AF353" s="17">
        <v>8330</v>
      </c>
      <c r="AG353" s="17">
        <v>3192</v>
      </c>
    </row>
    <row r="354" spans="1:33" x14ac:dyDescent="0.3">
      <c r="A354">
        <v>5577150313</v>
      </c>
      <c r="B354" s="1">
        <v>42481</v>
      </c>
      <c r="C354" t="str">
        <f t="shared" si="5"/>
        <v>Thursday</v>
      </c>
      <c r="D354">
        <v>10830</v>
      </c>
      <c r="E354">
        <v>8.0900001530000001</v>
      </c>
      <c r="F354">
        <v>8.0900001530000001</v>
      </c>
      <c r="G354">
        <v>0</v>
      </c>
      <c r="H354">
        <v>3.6500000950000002</v>
      </c>
      <c r="I354">
        <v>1.6599999670000001</v>
      </c>
      <c r="J354">
        <v>2.7799999710000001</v>
      </c>
      <c r="K354">
        <v>0</v>
      </c>
      <c r="L354">
        <v>110</v>
      </c>
      <c r="M354">
        <v>74</v>
      </c>
      <c r="N354">
        <v>175</v>
      </c>
      <c r="O354">
        <v>670</v>
      </c>
      <c r="P354">
        <v>4018</v>
      </c>
      <c r="Q354">
        <f>SUM(daily_activity[[#This Row],[VeryActiveMinutes]:[SedentaryMinutes]])</f>
        <v>1029</v>
      </c>
      <c r="R354">
        <f>daily_activity[[#This Row],[Total Mintues]]/60</f>
        <v>17.149999999999999</v>
      </c>
      <c r="S354">
        <f>IFERROR(daily_activity[[#This Row],[TotalDistance]]/daily_activity[[#This Row],[TotalSteps]],0)</f>
        <v>7.4699909076638967E-4</v>
      </c>
      <c r="T354">
        <f>IFERROR(daily_activity[[#This Row],[TrackerDistance]]/(daily_activity[[#This Row],[Total Mintues]]*daily_activity[[#This Row],[Step Length]]),0)</f>
        <v>10.524781341107872</v>
      </c>
      <c r="W354" s="13">
        <v>10830</v>
      </c>
      <c r="X354" s="13">
        <v>4018</v>
      </c>
      <c r="AD354" s="18" t="s">
        <v>60</v>
      </c>
      <c r="AE354" s="18">
        <v>17.149999999999999</v>
      </c>
      <c r="AF354" s="16">
        <v>10830</v>
      </c>
      <c r="AG354" s="16">
        <v>4018</v>
      </c>
    </row>
    <row r="355" spans="1:33" x14ac:dyDescent="0.3">
      <c r="A355">
        <v>5577150313</v>
      </c>
      <c r="B355" s="1">
        <v>42482</v>
      </c>
      <c r="C355" t="str">
        <f t="shared" si="5"/>
        <v>Friday</v>
      </c>
      <c r="D355">
        <v>9172</v>
      </c>
      <c r="E355">
        <v>6.8499999049999998</v>
      </c>
      <c r="F355">
        <v>6.8499999049999998</v>
      </c>
      <c r="G355">
        <v>0</v>
      </c>
      <c r="H355">
        <v>2.420000076</v>
      </c>
      <c r="I355">
        <v>0.790000021</v>
      </c>
      <c r="J355">
        <v>3.2999999519999998</v>
      </c>
      <c r="K355">
        <v>0</v>
      </c>
      <c r="L355">
        <v>62</v>
      </c>
      <c r="M355">
        <v>30</v>
      </c>
      <c r="N355">
        <v>200</v>
      </c>
      <c r="O355">
        <v>823</v>
      </c>
      <c r="P355">
        <v>3329</v>
      </c>
      <c r="Q355">
        <f>SUM(daily_activity[[#This Row],[VeryActiveMinutes]:[SedentaryMinutes]])</f>
        <v>1115</v>
      </c>
      <c r="R355">
        <f>daily_activity[[#This Row],[Total Mintues]]/60</f>
        <v>18.583333333333332</v>
      </c>
      <c r="S355">
        <f>IFERROR(daily_activity[[#This Row],[TotalDistance]]/daily_activity[[#This Row],[TotalSteps]],0)</f>
        <v>7.4683819286960309E-4</v>
      </c>
      <c r="T355">
        <f>IFERROR(daily_activity[[#This Row],[TrackerDistance]]/(daily_activity[[#This Row],[Total Mintues]]*daily_activity[[#This Row],[Step Length]]),0)</f>
        <v>8.2260089686098663</v>
      </c>
      <c r="W355" s="13">
        <v>9172</v>
      </c>
      <c r="X355" s="13">
        <v>3329</v>
      </c>
      <c r="AD355" s="19" t="s">
        <v>58</v>
      </c>
      <c r="AE355" s="19">
        <v>18.583333333333332</v>
      </c>
      <c r="AF355" s="17">
        <v>9172</v>
      </c>
      <c r="AG355" s="17">
        <v>3329</v>
      </c>
    </row>
    <row r="356" spans="1:33" x14ac:dyDescent="0.3">
      <c r="A356">
        <v>5577150313</v>
      </c>
      <c r="B356" s="1">
        <v>42483</v>
      </c>
      <c r="C356" t="str">
        <f t="shared" si="5"/>
        <v>Saturday</v>
      </c>
      <c r="D356">
        <v>7638</v>
      </c>
      <c r="E356">
        <v>5.7100000380000004</v>
      </c>
      <c r="F356">
        <v>5.7100000380000004</v>
      </c>
      <c r="G356">
        <v>0</v>
      </c>
      <c r="H356">
        <v>1.210000038</v>
      </c>
      <c r="I356">
        <v>0.36000001399999998</v>
      </c>
      <c r="J356">
        <v>4.1399998660000001</v>
      </c>
      <c r="K356">
        <v>0</v>
      </c>
      <c r="L356">
        <v>24</v>
      </c>
      <c r="M356">
        <v>24</v>
      </c>
      <c r="N356">
        <v>223</v>
      </c>
      <c r="O356">
        <v>627</v>
      </c>
      <c r="P356">
        <v>3152</v>
      </c>
      <c r="Q356">
        <f>SUM(daily_activity[[#This Row],[VeryActiveMinutes]:[SedentaryMinutes]])</f>
        <v>898</v>
      </c>
      <c r="R356">
        <f>daily_activity[[#This Row],[Total Mintues]]/60</f>
        <v>14.966666666666667</v>
      </c>
      <c r="S356">
        <f>IFERROR(daily_activity[[#This Row],[TotalDistance]]/daily_activity[[#This Row],[TotalSteps]],0)</f>
        <v>7.475779049489396E-4</v>
      </c>
      <c r="T356">
        <f>IFERROR(daily_activity[[#This Row],[TrackerDistance]]/(daily_activity[[#This Row],[Total Mintues]]*daily_activity[[#This Row],[Step Length]]),0)</f>
        <v>8.5055679287305122</v>
      </c>
      <c r="W356" s="13">
        <v>7638</v>
      </c>
      <c r="X356" s="13">
        <v>3152</v>
      </c>
      <c r="AD356" s="18" t="s">
        <v>59</v>
      </c>
      <c r="AE356" s="18">
        <v>14.966666666666667</v>
      </c>
      <c r="AF356" s="16">
        <v>7638</v>
      </c>
      <c r="AG356" s="16">
        <v>3152</v>
      </c>
    </row>
    <row r="357" spans="1:33" x14ac:dyDescent="0.3">
      <c r="A357">
        <v>5577150313</v>
      </c>
      <c r="B357" s="1">
        <v>42484</v>
      </c>
      <c r="C357" t="str">
        <f t="shared" si="5"/>
        <v>Sunday</v>
      </c>
      <c r="D357">
        <v>15764</v>
      </c>
      <c r="E357">
        <v>11.77999973</v>
      </c>
      <c r="F357">
        <v>11.77999973</v>
      </c>
      <c r="G357">
        <v>0</v>
      </c>
      <c r="H357">
        <v>7.6500000950000002</v>
      </c>
      <c r="I357">
        <v>2.1500000950000002</v>
      </c>
      <c r="J357">
        <v>1.980000019</v>
      </c>
      <c r="K357">
        <v>0</v>
      </c>
      <c r="L357">
        <v>210</v>
      </c>
      <c r="M357">
        <v>65</v>
      </c>
      <c r="N357">
        <v>141</v>
      </c>
      <c r="O357">
        <v>425</v>
      </c>
      <c r="P357">
        <v>4392</v>
      </c>
      <c r="Q357">
        <f>SUM(daily_activity[[#This Row],[VeryActiveMinutes]:[SedentaryMinutes]])</f>
        <v>841</v>
      </c>
      <c r="R357">
        <f>daily_activity[[#This Row],[Total Mintues]]/60</f>
        <v>14.016666666666667</v>
      </c>
      <c r="S357">
        <f>IFERROR(daily_activity[[#This Row],[TotalDistance]]/daily_activity[[#This Row],[TotalSteps]],0)</f>
        <v>7.4727224879472213E-4</v>
      </c>
      <c r="T357">
        <f>IFERROR(daily_activity[[#This Row],[TrackerDistance]]/(daily_activity[[#This Row],[Total Mintues]]*daily_activity[[#This Row],[Step Length]]),0)</f>
        <v>18.744351961950063</v>
      </c>
      <c r="W357" s="13">
        <v>15764</v>
      </c>
      <c r="X357" s="13">
        <v>4392</v>
      </c>
      <c r="AD357" s="19" t="s">
        <v>16</v>
      </c>
      <c r="AE357" s="19">
        <v>14.016666666666667</v>
      </c>
      <c r="AF357" s="17">
        <v>15764</v>
      </c>
      <c r="AG357" s="17">
        <v>4392</v>
      </c>
    </row>
    <row r="358" spans="1:33" x14ac:dyDescent="0.3">
      <c r="A358">
        <v>5577150313</v>
      </c>
      <c r="B358" s="1">
        <v>42485</v>
      </c>
      <c r="C358" t="str">
        <f t="shared" si="5"/>
        <v>Monday</v>
      </c>
      <c r="D358">
        <v>6393</v>
      </c>
      <c r="E358">
        <v>4.7800002099999999</v>
      </c>
      <c r="F358">
        <v>4.7800002099999999</v>
      </c>
      <c r="G358">
        <v>0</v>
      </c>
      <c r="H358">
        <v>1.3500000240000001</v>
      </c>
      <c r="I358">
        <v>0.670000017</v>
      </c>
      <c r="J358">
        <v>2.7599999899999998</v>
      </c>
      <c r="K358">
        <v>0</v>
      </c>
      <c r="L358">
        <v>61</v>
      </c>
      <c r="M358">
        <v>38</v>
      </c>
      <c r="N358">
        <v>214</v>
      </c>
      <c r="O358">
        <v>743</v>
      </c>
      <c r="P358">
        <v>3374</v>
      </c>
      <c r="Q358">
        <f>SUM(daily_activity[[#This Row],[VeryActiveMinutes]:[SedentaryMinutes]])</f>
        <v>1056</v>
      </c>
      <c r="R358">
        <f>daily_activity[[#This Row],[Total Mintues]]/60</f>
        <v>17.600000000000001</v>
      </c>
      <c r="S358">
        <f>IFERROR(daily_activity[[#This Row],[TotalDistance]]/daily_activity[[#This Row],[TotalSteps]],0)</f>
        <v>7.4769282183638356E-4</v>
      </c>
      <c r="T358">
        <f>IFERROR(daily_activity[[#This Row],[TrackerDistance]]/(daily_activity[[#This Row],[Total Mintues]]*daily_activity[[#This Row],[Step Length]]),0)</f>
        <v>6.0539772727272725</v>
      </c>
      <c r="W358" s="13">
        <v>6393</v>
      </c>
      <c r="X358" s="13">
        <v>3374</v>
      </c>
      <c r="AD358" s="18" t="s">
        <v>61</v>
      </c>
      <c r="AE358" s="18">
        <v>17.600000000000001</v>
      </c>
      <c r="AF358" s="16">
        <v>6393</v>
      </c>
      <c r="AG358" s="16">
        <v>3374</v>
      </c>
    </row>
    <row r="359" spans="1:33" x14ac:dyDescent="0.3">
      <c r="A359">
        <v>5577150313</v>
      </c>
      <c r="B359" s="1">
        <v>42486</v>
      </c>
      <c r="C359" t="str">
        <f t="shared" si="5"/>
        <v>Tuesday</v>
      </c>
      <c r="D359">
        <v>5325</v>
      </c>
      <c r="E359">
        <v>3.9800000190000002</v>
      </c>
      <c r="F359">
        <v>3.9800000190000002</v>
      </c>
      <c r="G359">
        <v>0</v>
      </c>
      <c r="H359">
        <v>0.85000002399999997</v>
      </c>
      <c r="I359">
        <v>0.64999997600000003</v>
      </c>
      <c r="J359">
        <v>2.4700000289999999</v>
      </c>
      <c r="K359">
        <v>0</v>
      </c>
      <c r="L359">
        <v>38</v>
      </c>
      <c r="M359">
        <v>32</v>
      </c>
      <c r="N359">
        <v>181</v>
      </c>
      <c r="O359">
        <v>759</v>
      </c>
      <c r="P359">
        <v>3088</v>
      </c>
      <c r="Q359">
        <f>SUM(daily_activity[[#This Row],[VeryActiveMinutes]:[SedentaryMinutes]])</f>
        <v>1010</v>
      </c>
      <c r="R359">
        <f>daily_activity[[#This Row],[Total Mintues]]/60</f>
        <v>16.833333333333332</v>
      </c>
      <c r="S359">
        <f>IFERROR(daily_activity[[#This Row],[TotalDistance]]/daily_activity[[#This Row],[TotalSteps]],0)</f>
        <v>7.4741784394366203E-4</v>
      </c>
      <c r="T359">
        <f>IFERROR(daily_activity[[#This Row],[TrackerDistance]]/(daily_activity[[#This Row],[Total Mintues]]*daily_activity[[#This Row],[Step Length]]),0)</f>
        <v>5.2722772277227721</v>
      </c>
      <c r="W359" s="13">
        <v>5325</v>
      </c>
      <c r="X359" s="13">
        <v>3088</v>
      </c>
      <c r="AD359" s="19" t="s">
        <v>57</v>
      </c>
      <c r="AE359" s="19">
        <v>16.833333333333332</v>
      </c>
      <c r="AF359" s="17">
        <v>5325</v>
      </c>
      <c r="AG359" s="17">
        <v>3088</v>
      </c>
    </row>
    <row r="360" spans="1:33" x14ac:dyDescent="0.3">
      <c r="A360">
        <v>5577150313</v>
      </c>
      <c r="B360" s="1">
        <v>42487</v>
      </c>
      <c r="C360" t="str">
        <f t="shared" si="5"/>
        <v>Wednesday</v>
      </c>
      <c r="D360">
        <v>6805</v>
      </c>
      <c r="E360">
        <v>5.1399998660000001</v>
      </c>
      <c r="F360">
        <v>5.1399998660000001</v>
      </c>
      <c r="G360">
        <v>0</v>
      </c>
      <c r="H360">
        <v>1.809999943</v>
      </c>
      <c r="I360">
        <v>0.40000000600000002</v>
      </c>
      <c r="J360">
        <v>2.9300000669999999</v>
      </c>
      <c r="K360">
        <v>0</v>
      </c>
      <c r="L360">
        <v>63</v>
      </c>
      <c r="M360">
        <v>16</v>
      </c>
      <c r="N360">
        <v>190</v>
      </c>
      <c r="O360">
        <v>773</v>
      </c>
      <c r="P360">
        <v>3294</v>
      </c>
      <c r="Q360">
        <f>SUM(daily_activity[[#This Row],[VeryActiveMinutes]:[SedentaryMinutes]])</f>
        <v>1042</v>
      </c>
      <c r="R360">
        <f>daily_activity[[#This Row],[Total Mintues]]/60</f>
        <v>17.366666666666667</v>
      </c>
      <c r="S360">
        <f>IFERROR(daily_activity[[#This Row],[TotalDistance]]/daily_activity[[#This Row],[TotalSteps]],0)</f>
        <v>7.5532694577516539E-4</v>
      </c>
      <c r="T360">
        <f>IFERROR(daily_activity[[#This Row],[TrackerDistance]]/(daily_activity[[#This Row],[Total Mintues]]*daily_activity[[#This Row],[Step Length]]),0)</f>
        <v>6.5307101727447217</v>
      </c>
      <c r="W360" s="13">
        <v>6805</v>
      </c>
      <c r="X360" s="13">
        <v>3294</v>
      </c>
      <c r="AD360" s="18" t="s">
        <v>62</v>
      </c>
      <c r="AE360" s="18">
        <v>17.366666666666667</v>
      </c>
      <c r="AF360" s="16">
        <v>6805</v>
      </c>
      <c r="AG360" s="16">
        <v>3294</v>
      </c>
    </row>
    <row r="361" spans="1:33" x14ac:dyDescent="0.3">
      <c r="A361">
        <v>5577150313</v>
      </c>
      <c r="B361" s="1">
        <v>42488</v>
      </c>
      <c r="C361" t="str">
        <f t="shared" si="5"/>
        <v>Thursday</v>
      </c>
      <c r="D361">
        <v>9841</v>
      </c>
      <c r="E361">
        <v>7.4299998279999997</v>
      </c>
      <c r="F361">
        <v>7.4299998279999997</v>
      </c>
      <c r="G361">
        <v>0</v>
      </c>
      <c r="H361">
        <v>3.25</v>
      </c>
      <c r="I361">
        <v>1.1699999569999999</v>
      </c>
      <c r="J361">
        <v>3.0099999899999998</v>
      </c>
      <c r="K361">
        <v>0</v>
      </c>
      <c r="L361">
        <v>99</v>
      </c>
      <c r="M361">
        <v>51</v>
      </c>
      <c r="N361">
        <v>141</v>
      </c>
      <c r="O361">
        <v>692</v>
      </c>
      <c r="P361">
        <v>3580</v>
      </c>
      <c r="Q361">
        <f>SUM(daily_activity[[#This Row],[VeryActiveMinutes]:[SedentaryMinutes]])</f>
        <v>983</v>
      </c>
      <c r="R361">
        <f>daily_activity[[#This Row],[Total Mintues]]/60</f>
        <v>16.383333333333333</v>
      </c>
      <c r="S361">
        <f>IFERROR(daily_activity[[#This Row],[TotalDistance]]/daily_activity[[#This Row],[TotalSteps]],0)</f>
        <v>7.5500455522812724E-4</v>
      </c>
      <c r="T361">
        <f>IFERROR(daily_activity[[#This Row],[TrackerDistance]]/(daily_activity[[#This Row],[Total Mintues]]*daily_activity[[#This Row],[Step Length]]),0)</f>
        <v>10.01119023397762</v>
      </c>
      <c r="W361" s="13">
        <v>9841</v>
      </c>
      <c r="X361" s="13">
        <v>3580</v>
      </c>
      <c r="AD361" s="19" t="s">
        <v>60</v>
      </c>
      <c r="AE361" s="19">
        <v>16.383333333333333</v>
      </c>
      <c r="AF361" s="17">
        <v>9841</v>
      </c>
      <c r="AG361" s="17">
        <v>3580</v>
      </c>
    </row>
    <row r="362" spans="1:33" x14ac:dyDescent="0.3">
      <c r="A362">
        <v>5577150313</v>
      </c>
      <c r="B362" s="1">
        <v>42489</v>
      </c>
      <c r="C362" t="str">
        <f t="shared" si="5"/>
        <v>Friday</v>
      </c>
      <c r="D362">
        <v>7924</v>
      </c>
      <c r="E362">
        <v>5.920000076</v>
      </c>
      <c r="F362">
        <v>5.920000076</v>
      </c>
      <c r="G362">
        <v>0</v>
      </c>
      <c r="H362">
        <v>2.8399999139999998</v>
      </c>
      <c r="I362">
        <v>0.61000001400000003</v>
      </c>
      <c r="J362">
        <v>2.4700000289999999</v>
      </c>
      <c r="K362">
        <v>0</v>
      </c>
      <c r="L362">
        <v>97</v>
      </c>
      <c r="M362">
        <v>36</v>
      </c>
      <c r="N362">
        <v>165</v>
      </c>
      <c r="O362">
        <v>739</v>
      </c>
      <c r="P362">
        <v>3544</v>
      </c>
      <c r="Q362">
        <f>SUM(daily_activity[[#This Row],[VeryActiveMinutes]:[SedentaryMinutes]])</f>
        <v>1037</v>
      </c>
      <c r="R362">
        <f>daily_activity[[#This Row],[Total Mintues]]/60</f>
        <v>17.283333333333335</v>
      </c>
      <c r="S362">
        <f>IFERROR(daily_activity[[#This Row],[TotalDistance]]/daily_activity[[#This Row],[TotalSteps]],0)</f>
        <v>7.4709743513377087E-4</v>
      </c>
      <c r="T362">
        <f>IFERROR(daily_activity[[#This Row],[TrackerDistance]]/(daily_activity[[#This Row],[Total Mintues]]*daily_activity[[#This Row],[Step Length]]),0)</f>
        <v>7.6412729026036645</v>
      </c>
      <c r="W362" s="13">
        <v>7924</v>
      </c>
      <c r="X362" s="13">
        <v>3544</v>
      </c>
      <c r="AD362" s="18" t="s">
        <v>58</v>
      </c>
      <c r="AE362" s="18">
        <v>17.283333333333335</v>
      </c>
      <c r="AF362" s="16">
        <v>7924</v>
      </c>
      <c r="AG362" s="16">
        <v>3544</v>
      </c>
    </row>
    <row r="363" spans="1:33" x14ac:dyDescent="0.3">
      <c r="A363">
        <v>5577150313</v>
      </c>
      <c r="B363" s="1">
        <v>42490</v>
      </c>
      <c r="C363" t="str">
        <f t="shared" si="5"/>
        <v>Saturday</v>
      </c>
      <c r="D363">
        <v>12363</v>
      </c>
      <c r="E363">
        <v>9.2399997710000008</v>
      </c>
      <c r="F363">
        <v>9.2399997710000008</v>
      </c>
      <c r="G363">
        <v>0</v>
      </c>
      <c r="H363">
        <v>5.829999924</v>
      </c>
      <c r="I363">
        <v>0.790000021</v>
      </c>
      <c r="J363">
        <v>2.6099998950000001</v>
      </c>
      <c r="K363">
        <v>0</v>
      </c>
      <c r="L363">
        <v>207</v>
      </c>
      <c r="M363">
        <v>45</v>
      </c>
      <c r="N363">
        <v>163</v>
      </c>
      <c r="O363">
        <v>621</v>
      </c>
      <c r="P363">
        <v>4501</v>
      </c>
      <c r="Q363">
        <f>SUM(daily_activity[[#This Row],[VeryActiveMinutes]:[SedentaryMinutes]])</f>
        <v>1036</v>
      </c>
      <c r="R363">
        <f>daily_activity[[#This Row],[Total Mintues]]/60</f>
        <v>17.266666666666666</v>
      </c>
      <c r="S363">
        <f>IFERROR(daily_activity[[#This Row],[TotalDistance]]/daily_activity[[#This Row],[TotalSteps]],0)</f>
        <v>7.4739139132896557E-4</v>
      </c>
      <c r="T363">
        <f>IFERROR(daily_activity[[#This Row],[TrackerDistance]]/(daily_activity[[#This Row],[Total Mintues]]*daily_activity[[#This Row],[Step Length]]),0)</f>
        <v>11.933397683397683</v>
      </c>
      <c r="W363" s="13">
        <v>12363</v>
      </c>
      <c r="X363" s="13">
        <v>4501</v>
      </c>
      <c r="AD363" s="19" t="s">
        <v>59</v>
      </c>
      <c r="AE363" s="19">
        <v>17.266666666666666</v>
      </c>
      <c r="AF363" s="17">
        <v>12363</v>
      </c>
      <c r="AG363" s="17">
        <v>4501</v>
      </c>
    </row>
    <row r="364" spans="1:33" x14ac:dyDescent="0.3">
      <c r="A364">
        <v>6117666160</v>
      </c>
      <c r="B364" s="1">
        <v>42473</v>
      </c>
      <c r="C364" t="str">
        <f t="shared" si="5"/>
        <v>Wednesday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1440</v>
      </c>
      <c r="P364">
        <v>1496</v>
      </c>
      <c r="Q364">
        <f>SUM(daily_activity[[#This Row],[VeryActiveMinutes]:[SedentaryMinutes]])</f>
        <v>1440</v>
      </c>
      <c r="R364">
        <f>daily_activity[[#This Row],[Total Mintues]]/60</f>
        <v>24</v>
      </c>
      <c r="S364">
        <f>IFERROR(daily_activity[[#This Row],[TotalDistance]]/daily_activity[[#This Row],[TotalSteps]],0)</f>
        <v>0</v>
      </c>
      <c r="T364">
        <f>IFERROR(daily_activity[[#This Row],[TrackerDistance]]/(daily_activity[[#This Row],[Total Mintues]]*daily_activity[[#This Row],[Step Length]]),0)</f>
        <v>0</v>
      </c>
      <c r="W364" s="13">
        <v>0</v>
      </c>
      <c r="X364" s="13">
        <v>1496</v>
      </c>
      <c r="AD364" s="18" t="s">
        <v>62</v>
      </c>
      <c r="AE364" s="18">
        <v>24</v>
      </c>
      <c r="AF364" s="16">
        <v>0</v>
      </c>
      <c r="AG364" s="16">
        <v>1496</v>
      </c>
    </row>
    <row r="365" spans="1:33" x14ac:dyDescent="0.3">
      <c r="A365">
        <v>6117666160</v>
      </c>
      <c r="B365" s="1">
        <v>42474</v>
      </c>
      <c r="C365" t="str">
        <f t="shared" si="5"/>
        <v>Thursday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1440</v>
      </c>
      <c r="P365">
        <v>1496</v>
      </c>
      <c r="Q365">
        <f>SUM(daily_activity[[#This Row],[VeryActiveMinutes]:[SedentaryMinutes]])</f>
        <v>1440</v>
      </c>
      <c r="R365">
        <f>daily_activity[[#This Row],[Total Mintues]]/60</f>
        <v>24</v>
      </c>
      <c r="S365">
        <f>IFERROR(daily_activity[[#This Row],[TotalDistance]]/daily_activity[[#This Row],[TotalSteps]],0)</f>
        <v>0</v>
      </c>
      <c r="T365">
        <f>IFERROR(daily_activity[[#This Row],[TrackerDistance]]/(daily_activity[[#This Row],[Total Mintues]]*daily_activity[[#This Row],[Step Length]]),0)</f>
        <v>0</v>
      </c>
      <c r="W365" s="13">
        <v>0</v>
      </c>
      <c r="X365" s="13">
        <v>1496</v>
      </c>
      <c r="AD365" s="19" t="s">
        <v>60</v>
      </c>
      <c r="AE365" s="19">
        <v>24</v>
      </c>
      <c r="AF365" s="17">
        <v>0</v>
      </c>
      <c r="AG365" s="17">
        <v>1496</v>
      </c>
    </row>
    <row r="366" spans="1:33" x14ac:dyDescent="0.3">
      <c r="A366">
        <v>6117666160</v>
      </c>
      <c r="B366" s="1">
        <v>42475</v>
      </c>
      <c r="C366" t="str">
        <f t="shared" si="5"/>
        <v>Friday</v>
      </c>
      <c r="D366">
        <v>14019</v>
      </c>
      <c r="E366">
        <v>10.59000015</v>
      </c>
      <c r="F366">
        <v>10.59000015</v>
      </c>
      <c r="G366">
        <v>0</v>
      </c>
      <c r="H366">
        <v>0</v>
      </c>
      <c r="I366">
        <v>0.280000001</v>
      </c>
      <c r="J366">
        <v>10.30000019</v>
      </c>
      <c r="K366">
        <v>0</v>
      </c>
      <c r="L366">
        <v>0</v>
      </c>
      <c r="M366">
        <v>6</v>
      </c>
      <c r="N366">
        <v>513</v>
      </c>
      <c r="O366">
        <v>921</v>
      </c>
      <c r="P366">
        <v>2865</v>
      </c>
      <c r="Q366">
        <f>SUM(daily_activity[[#This Row],[VeryActiveMinutes]:[SedentaryMinutes]])</f>
        <v>1440</v>
      </c>
      <c r="R366">
        <f>daily_activity[[#This Row],[Total Mintues]]/60</f>
        <v>24</v>
      </c>
      <c r="S366">
        <f>IFERROR(daily_activity[[#This Row],[TotalDistance]]/daily_activity[[#This Row],[TotalSteps]],0)</f>
        <v>7.5540339182537984E-4</v>
      </c>
      <c r="T366">
        <f>IFERROR(daily_activity[[#This Row],[TrackerDistance]]/(daily_activity[[#This Row],[Total Mintues]]*daily_activity[[#This Row],[Step Length]]),0)</f>
        <v>9.7354166666666657</v>
      </c>
      <c r="W366" s="13">
        <v>14019</v>
      </c>
      <c r="X366" s="13">
        <v>2865</v>
      </c>
      <c r="AD366" s="18" t="s">
        <v>58</v>
      </c>
      <c r="AE366" s="18">
        <v>24</v>
      </c>
      <c r="AF366" s="16">
        <v>14019</v>
      </c>
      <c r="AG366" s="16">
        <v>2865</v>
      </c>
    </row>
    <row r="367" spans="1:33" x14ac:dyDescent="0.3">
      <c r="A367">
        <v>6117666160</v>
      </c>
      <c r="B367" s="1">
        <v>42476</v>
      </c>
      <c r="C367" t="str">
        <f t="shared" si="5"/>
        <v>Saturday</v>
      </c>
      <c r="D367">
        <v>14450</v>
      </c>
      <c r="E367">
        <v>10.90999985</v>
      </c>
      <c r="F367">
        <v>10.90999985</v>
      </c>
      <c r="G367">
        <v>0</v>
      </c>
      <c r="H367">
        <v>0.579999983</v>
      </c>
      <c r="I367">
        <v>0.85000002399999997</v>
      </c>
      <c r="J367">
        <v>9.4799995419999998</v>
      </c>
      <c r="K367">
        <v>0</v>
      </c>
      <c r="L367">
        <v>7</v>
      </c>
      <c r="M367">
        <v>15</v>
      </c>
      <c r="N367">
        <v>518</v>
      </c>
      <c r="O367">
        <v>502</v>
      </c>
      <c r="P367">
        <v>2828</v>
      </c>
      <c r="Q367">
        <f>SUM(daily_activity[[#This Row],[VeryActiveMinutes]:[SedentaryMinutes]])</f>
        <v>1042</v>
      </c>
      <c r="R367">
        <f>daily_activity[[#This Row],[Total Mintues]]/60</f>
        <v>17.366666666666667</v>
      </c>
      <c r="S367">
        <f>IFERROR(daily_activity[[#This Row],[TotalDistance]]/daily_activity[[#This Row],[TotalSteps]],0)</f>
        <v>7.5501729065743949E-4</v>
      </c>
      <c r="T367">
        <f>IFERROR(daily_activity[[#This Row],[TrackerDistance]]/(daily_activity[[#This Row],[Total Mintues]]*daily_activity[[#This Row],[Step Length]]),0)</f>
        <v>13.867562380038386</v>
      </c>
      <c r="W367" s="13">
        <v>14450</v>
      </c>
      <c r="X367" s="13">
        <v>2828</v>
      </c>
      <c r="AD367" s="19" t="s">
        <v>59</v>
      </c>
      <c r="AE367" s="19">
        <v>17.366666666666667</v>
      </c>
      <c r="AF367" s="17">
        <v>14450</v>
      </c>
      <c r="AG367" s="17">
        <v>2828</v>
      </c>
    </row>
    <row r="368" spans="1:33" x14ac:dyDescent="0.3">
      <c r="A368">
        <v>6117666160</v>
      </c>
      <c r="B368" s="1">
        <v>42477</v>
      </c>
      <c r="C368" t="str">
        <f t="shared" si="5"/>
        <v>Sunday</v>
      </c>
      <c r="D368">
        <v>7150</v>
      </c>
      <c r="E368">
        <v>5.4000000950000002</v>
      </c>
      <c r="F368">
        <v>5.4000000950000002</v>
      </c>
      <c r="G368">
        <v>0</v>
      </c>
      <c r="H368">
        <v>0</v>
      </c>
      <c r="I368">
        <v>0</v>
      </c>
      <c r="J368">
        <v>5.4000000950000002</v>
      </c>
      <c r="K368">
        <v>0</v>
      </c>
      <c r="L368">
        <v>0</v>
      </c>
      <c r="M368">
        <v>0</v>
      </c>
      <c r="N368">
        <v>312</v>
      </c>
      <c r="O368">
        <v>702</v>
      </c>
      <c r="P368">
        <v>2225</v>
      </c>
      <c r="Q368">
        <f>SUM(daily_activity[[#This Row],[VeryActiveMinutes]:[SedentaryMinutes]])</f>
        <v>1014</v>
      </c>
      <c r="R368">
        <f>daily_activity[[#This Row],[Total Mintues]]/60</f>
        <v>16.899999999999999</v>
      </c>
      <c r="S368">
        <f>IFERROR(daily_activity[[#This Row],[TotalDistance]]/daily_activity[[#This Row],[TotalSteps]],0)</f>
        <v>7.5524476853146858E-4</v>
      </c>
      <c r="T368">
        <f>IFERROR(daily_activity[[#This Row],[TrackerDistance]]/(daily_activity[[#This Row],[Total Mintues]]*daily_activity[[#This Row],[Step Length]]),0)</f>
        <v>7.0512820512820511</v>
      </c>
      <c r="W368" s="13">
        <v>7150</v>
      </c>
      <c r="X368" s="13">
        <v>2225</v>
      </c>
      <c r="AD368" s="18" t="s">
        <v>16</v>
      </c>
      <c r="AE368" s="18">
        <v>16.899999999999999</v>
      </c>
      <c r="AF368" s="16">
        <v>7150</v>
      </c>
      <c r="AG368" s="16">
        <v>2225</v>
      </c>
    </row>
    <row r="369" spans="1:33" x14ac:dyDescent="0.3">
      <c r="A369">
        <v>6117666160</v>
      </c>
      <c r="B369" s="1">
        <v>42478</v>
      </c>
      <c r="C369" t="str">
        <f t="shared" si="5"/>
        <v>Monday</v>
      </c>
      <c r="D369">
        <v>5153</v>
      </c>
      <c r="E369">
        <v>3.9100000860000002</v>
      </c>
      <c r="F369">
        <v>3.9100000860000002</v>
      </c>
      <c r="G369">
        <v>0</v>
      </c>
      <c r="H369">
        <v>0</v>
      </c>
      <c r="I369">
        <v>0</v>
      </c>
      <c r="J369">
        <v>3.8900001049999999</v>
      </c>
      <c r="K369">
        <v>0</v>
      </c>
      <c r="L369">
        <v>0</v>
      </c>
      <c r="M369">
        <v>0</v>
      </c>
      <c r="N369">
        <v>241</v>
      </c>
      <c r="O369">
        <v>759</v>
      </c>
      <c r="P369">
        <v>2018</v>
      </c>
      <c r="Q369">
        <f>SUM(daily_activity[[#This Row],[VeryActiveMinutes]:[SedentaryMinutes]])</f>
        <v>1000</v>
      </c>
      <c r="R369">
        <f>daily_activity[[#This Row],[Total Mintues]]/60</f>
        <v>16.666666666666668</v>
      </c>
      <c r="S369">
        <f>IFERROR(daily_activity[[#This Row],[TotalDistance]]/daily_activity[[#This Row],[TotalSteps]],0)</f>
        <v>7.587813091403066E-4</v>
      </c>
      <c r="T369">
        <f>IFERROR(daily_activity[[#This Row],[TrackerDistance]]/(daily_activity[[#This Row],[Total Mintues]]*daily_activity[[#This Row],[Step Length]]),0)</f>
        <v>5.1530000000000005</v>
      </c>
      <c r="W369" s="13">
        <v>5153</v>
      </c>
      <c r="X369" s="13">
        <v>2018</v>
      </c>
      <c r="AD369" s="19" t="s">
        <v>61</v>
      </c>
      <c r="AE369" s="19">
        <v>16.666666666666668</v>
      </c>
      <c r="AF369" s="17">
        <v>5153</v>
      </c>
      <c r="AG369" s="17">
        <v>2018</v>
      </c>
    </row>
    <row r="370" spans="1:33" x14ac:dyDescent="0.3">
      <c r="A370">
        <v>6117666160</v>
      </c>
      <c r="B370" s="1">
        <v>42479</v>
      </c>
      <c r="C370" t="str">
        <f t="shared" si="5"/>
        <v>Tuesday</v>
      </c>
      <c r="D370">
        <v>11135</v>
      </c>
      <c r="E370">
        <v>8.4099998469999999</v>
      </c>
      <c r="F370">
        <v>8.4099998469999999</v>
      </c>
      <c r="G370">
        <v>0</v>
      </c>
      <c r="H370">
        <v>0</v>
      </c>
      <c r="I370">
        <v>0</v>
      </c>
      <c r="J370">
        <v>8.4099998469999999</v>
      </c>
      <c r="K370">
        <v>0</v>
      </c>
      <c r="L370">
        <v>0</v>
      </c>
      <c r="M370">
        <v>0</v>
      </c>
      <c r="N370">
        <v>480</v>
      </c>
      <c r="O370">
        <v>425</v>
      </c>
      <c r="P370">
        <v>2606</v>
      </c>
      <c r="Q370">
        <f>SUM(daily_activity[[#This Row],[VeryActiveMinutes]:[SedentaryMinutes]])</f>
        <v>905</v>
      </c>
      <c r="R370">
        <f>daily_activity[[#This Row],[Total Mintues]]/60</f>
        <v>15.083333333333334</v>
      </c>
      <c r="S370">
        <f>IFERROR(daily_activity[[#This Row],[TotalDistance]]/daily_activity[[#This Row],[TotalSteps]],0)</f>
        <v>7.5527614252357436E-4</v>
      </c>
      <c r="T370">
        <f>IFERROR(daily_activity[[#This Row],[TrackerDistance]]/(daily_activity[[#This Row],[Total Mintues]]*daily_activity[[#This Row],[Step Length]]),0)</f>
        <v>12.303867403314916</v>
      </c>
      <c r="W370" s="13">
        <v>11135</v>
      </c>
      <c r="X370" s="13">
        <v>2606</v>
      </c>
      <c r="AD370" s="18" t="s">
        <v>57</v>
      </c>
      <c r="AE370" s="18">
        <v>15.083333333333334</v>
      </c>
      <c r="AF370" s="16">
        <v>11135</v>
      </c>
      <c r="AG370" s="16">
        <v>2606</v>
      </c>
    </row>
    <row r="371" spans="1:33" x14ac:dyDescent="0.3">
      <c r="A371">
        <v>6117666160</v>
      </c>
      <c r="B371" s="1">
        <v>42480</v>
      </c>
      <c r="C371" t="str">
        <f t="shared" si="5"/>
        <v>Wednesday</v>
      </c>
      <c r="D371">
        <v>10449</v>
      </c>
      <c r="E371">
        <v>8.0200004580000002</v>
      </c>
      <c r="F371">
        <v>8.0200004580000002</v>
      </c>
      <c r="G371">
        <v>0</v>
      </c>
      <c r="H371">
        <v>2.0299999710000001</v>
      </c>
      <c r="I371">
        <v>0.47999998900000002</v>
      </c>
      <c r="J371">
        <v>5.5199999809999998</v>
      </c>
      <c r="K371">
        <v>0</v>
      </c>
      <c r="L371">
        <v>26</v>
      </c>
      <c r="M371">
        <v>10</v>
      </c>
      <c r="N371">
        <v>349</v>
      </c>
      <c r="O371">
        <v>587</v>
      </c>
      <c r="P371">
        <v>2536</v>
      </c>
      <c r="Q371">
        <f>SUM(daily_activity[[#This Row],[VeryActiveMinutes]:[SedentaryMinutes]])</f>
        <v>972</v>
      </c>
      <c r="R371">
        <f>daily_activity[[#This Row],[Total Mintues]]/60</f>
        <v>16.2</v>
      </c>
      <c r="S371">
        <f>IFERROR(daily_activity[[#This Row],[TotalDistance]]/daily_activity[[#This Row],[TotalSteps]],0)</f>
        <v>7.6753760723514215E-4</v>
      </c>
      <c r="T371">
        <f>IFERROR(daily_activity[[#This Row],[TrackerDistance]]/(daily_activity[[#This Row],[Total Mintues]]*daily_activity[[#This Row],[Step Length]]),0)</f>
        <v>10.75</v>
      </c>
      <c r="W371" s="13">
        <v>10449</v>
      </c>
      <c r="X371" s="13">
        <v>2536</v>
      </c>
      <c r="AD371" s="19" t="s">
        <v>62</v>
      </c>
      <c r="AE371" s="19">
        <v>16.2</v>
      </c>
      <c r="AF371" s="17">
        <v>10449</v>
      </c>
      <c r="AG371" s="17">
        <v>2536</v>
      </c>
    </row>
    <row r="372" spans="1:33" x14ac:dyDescent="0.3">
      <c r="A372">
        <v>6117666160</v>
      </c>
      <c r="B372" s="1">
        <v>42481</v>
      </c>
      <c r="C372" t="str">
        <f t="shared" si="5"/>
        <v>Thursday</v>
      </c>
      <c r="D372">
        <v>19542</v>
      </c>
      <c r="E372">
        <v>15.010000229999999</v>
      </c>
      <c r="F372">
        <v>15.010000229999999</v>
      </c>
      <c r="G372">
        <v>0</v>
      </c>
      <c r="H372">
        <v>0.980000019</v>
      </c>
      <c r="I372">
        <v>0.40000000600000002</v>
      </c>
      <c r="J372">
        <v>5.6199998860000004</v>
      </c>
      <c r="K372">
        <v>0</v>
      </c>
      <c r="L372">
        <v>11</v>
      </c>
      <c r="M372">
        <v>19</v>
      </c>
      <c r="N372">
        <v>294</v>
      </c>
      <c r="O372">
        <v>579</v>
      </c>
      <c r="P372">
        <v>4900</v>
      </c>
      <c r="Q372">
        <f>SUM(daily_activity[[#This Row],[VeryActiveMinutes]:[SedentaryMinutes]])</f>
        <v>903</v>
      </c>
      <c r="R372">
        <f>daily_activity[[#This Row],[Total Mintues]]/60</f>
        <v>15.05</v>
      </c>
      <c r="S372">
        <f>IFERROR(daily_activity[[#This Row],[TotalDistance]]/daily_activity[[#This Row],[TotalSteps]],0)</f>
        <v>7.6808925544980043E-4</v>
      </c>
      <c r="T372">
        <f>IFERROR(daily_activity[[#This Row],[TrackerDistance]]/(daily_activity[[#This Row],[Total Mintues]]*daily_activity[[#This Row],[Step Length]]),0)</f>
        <v>21.641196013289036</v>
      </c>
      <c r="W372" s="13">
        <v>19542</v>
      </c>
      <c r="X372" s="32">
        <v>4900</v>
      </c>
      <c r="AD372" s="18" t="s">
        <v>60</v>
      </c>
      <c r="AE372" s="18">
        <v>15.05</v>
      </c>
      <c r="AF372" s="16">
        <v>19542</v>
      </c>
      <c r="AG372" s="16">
        <v>4900</v>
      </c>
    </row>
    <row r="373" spans="1:33" x14ac:dyDescent="0.3">
      <c r="A373">
        <v>6117666160</v>
      </c>
      <c r="B373" s="1">
        <v>42482</v>
      </c>
      <c r="C373" t="str">
        <f t="shared" si="5"/>
        <v>Friday</v>
      </c>
      <c r="D373">
        <v>8206</v>
      </c>
      <c r="E373">
        <v>6.1999998090000004</v>
      </c>
      <c r="F373">
        <v>6.1999998090000004</v>
      </c>
      <c r="G373">
        <v>0</v>
      </c>
      <c r="H373">
        <v>0</v>
      </c>
      <c r="I373">
        <v>0</v>
      </c>
      <c r="J373">
        <v>6.1999998090000004</v>
      </c>
      <c r="K373">
        <v>0</v>
      </c>
      <c r="L373">
        <v>0</v>
      </c>
      <c r="M373">
        <v>0</v>
      </c>
      <c r="N373">
        <v>402</v>
      </c>
      <c r="O373">
        <v>413</v>
      </c>
      <c r="P373">
        <v>2409</v>
      </c>
      <c r="Q373">
        <f>SUM(daily_activity[[#This Row],[VeryActiveMinutes]:[SedentaryMinutes]])</f>
        <v>815</v>
      </c>
      <c r="R373">
        <f>daily_activity[[#This Row],[Total Mintues]]/60</f>
        <v>13.583333333333334</v>
      </c>
      <c r="S373">
        <f>IFERROR(daily_activity[[#This Row],[TotalDistance]]/daily_activity[[#This Row],[TotalSteps]],0)</f>
        <v>7.5554470009748967E-4</v>
      </c>
      <c r="T373">
        <f>IFERROR(daily_activity[[#This Row],[TrackerDistance]]/(daily_activity[[#This Row],[Total Mintues]]*daily_activity[[#This Row],[Step Length]]),0)</f>
        <v>10.068711656441719</v>
      </c>
      <c r="W373" s="13">
        <v>8206</v>
      </c>
      <c r="X373" s="13">
        <v>2409</v>
      </c>
      <c r="AD373" s="19" t="s">
        <v>58</v>
      </c>
      <c r="AE373" s="19">
        <v>13.583333333333334</v>
      </c>
      <c r="AF373" s="17">
        <v>8206</v>
      </c>
      <c r="AG373" s="17">
        <v>2409</v>
      </c>
    </row>
    <row r="374" spans="1:33" x14ac:dyDescent="0.3">
      <c r="A374">
        <v>6117666160</v>
      </c>
      <c r="B374" s="1">
        <v>42483</v>
      </c>
      <c r="C374" t="str">
        <f t="shared" si="5"/>
        <v>Saturday</v>
      </c>
      <c r="D374">
        <v>11495</v>
      </c>
      <c r="E374">
        <v>8.6800003050000001</v>
      </c>
      <c r="F374">
        <v>8.6800003050000001</v>
      </c>
      <c r="G374">
        <v>0</v>
      </c>
      <c r="H374">
        <v>0</v>
      </c>
      <c r="I374">
        <v>0</v>
      </c>
      <c r="J374">
        <v>8.6800003050000001</v>
      </c>
      <c r="K374">
        <v>0</v>
      </c>
      <c r="L374">
        <v>0</v>
      </c>
      <c r="M374">
        <v>0</v>
      </c>
      <c r="N374">
        <v>512</v>
      </c>
      <c r="O374">
        <v>468</v>
      </c>
      <c r="P374">
        <v>2651</v>
      </c>
      <c r="Q374">
        <f>SUM(daily_activity[[#This Row],[VeryActiveMinutes]:[SedentaryMinutes]])</f>
        <v>980</v>
      </c>
      <c r="R374">
        <f>daily_activity[[#This Row],[Total Mintues]]/60</f>
        <v>16.333333333333332</v>
      </c>
      <c r="S374">
        <f>IFERROR(daily_activity[[#This Row],[TotalDistance]]/daily_activity[[#This Row],[TotalSteps]],0)</f>
        <v>7.55110944323619E-4</v>
      </c>
      <c r="T374">
        <f>IFERROR(daily_activity[[#This Row],[TrackerDistance]]/(daily_activity[[#This Row],[Total Mintues]]*daily_activity[[#This Row],[Step Length]]),0)</f>
        <v>11.729591836734695</v>
      </c>
      <c r="W374" s="13">
        <v>11495</v>
      </c>
      <c r="X374" s="13">
        <v>2651</v>
      </c>
      <c r="AD374" s="18" t="s">
        <v>59</v>
      </c>
      <c r="AE374" s="18">
        <v>16.333333333333332</v>
      </c>
      <c r="AF374" s="16">
        <v>11495</v>
      </c>
      <c r="AG374" s="16">
        <v>2651</v>
      </c>
    </row>
    <row r="375" spans="1:33" x14ac:dyDescent="0.3">
      <c r="A375">
        <v>6117666160</v>
      </c>
      <c r="B375" s="1">
        <v>42484</v>
      </c>
      <c r="C375" t="str">
        <f t="shared" si="5"/>
        <v>Sunday</v>
      </c>
      <c r="D375">
        <v>7623</v>
      </c>
      <c r="E375">
        <v>5.7600002290000001</v>
      </c>
      <c r="F375">
        <v>5.7600002290000001</v>
      </c>
      <c r="G375">
        <v>0</v>
      </c>
      <c r="H375">
        <v>0</v>
      </c>
      <c r="I375">
        <v>0</v>
      </c>
      <c r="J375">
        <v>5.7600002290000001</v>
      </c>
      <c r="K375">
        <v>0</v>
      </c>
      <c r="L375">
        <v>0</v>
      </c>
      <c r="M375">
        <v>0</v>
      </c>
      <c r="N375">
        <v>362</v>
      </c>
      <c r="O375">
        <v>711</v>
      </c>
      <c r="P375">
        <v>2305</v>
      </c>
      <c r="Q375">
        <f>SUM(daily_activity[[#This Row],[VeryActiveMinutes]:[SedentaryMinutes]])</f>
        <v>1073</v>
      </c>
      <c r="R375">
        <f>daily_activity[[#This Row],[Total Mintues]]/60</f>
        <v>17.883333333333333</v>
      </c>
      <c r="S375">
        <f>IFERROR(daily_activity[[#This Row],[TotalDistance]]/daily_activity[[#This Row],[TotalSteps]],0)</f>
        <v>7.5560805837596742E-4</v>
      </c>
      <c r="T375">
        <f>IFERROR(daily_activity[[#This Row],[TrackerDistance]]/(daily_activity[[#This Row],[Total Mintues]]*daily_activity[[#This Row],[Step Length]]),0)</f>
        <v>7.1043802423112767</v>
      </c>
      <c r="W375" s="13">
        <v>7623</v>
      </c>
      <c r="X375" s="13">
        <v>2305</v>
      </c>
      <c r="AD375" s="19" t="s">
        <v>16</v>
      </c>
      <c r="AE375" s="19">
        <v>17.883333333333333</v>
      </c>
      <c r="AF375" s="17">
        <v>7623</v>
      </c>
      <c r="AG375" s="17">
        <v>2305</v>
      </c>
    </row>
    <row r="376" spans="1:33" x14ac:dyDescent="0.3">
      <c r="A376">
        <v>6117666160</v>
      </c>
      <c r="B376" s="1">
        <v>42485</v>
      </c>
      <c r="C376" t="str">
        <f t="shared" si="5"/>
        <v>Monday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1440</v>
      </c>
      <c r="P376">
        <v>1497</v>
      </c>
      <c r="Q376">
        <f>SUM(daily_activity[[#This Row],[VeryActiveMinutes]:[SedentaryMinutes]])</f>
        <v>1440</v>
      </c>
      <c r="R376">
        <f>daily_activity[[#This Row],[Total Mintues]]/60</f>
        <v>24</v>
      </c>
      <c r="S376">
        <f>IFERROR(daily_activity[[#This Row],[TotalDistance]]/daily_activity[[#This Row],[TotalSteps]],0)</f>
        <v>0</v>
      </c>
      <c r="T376">
        <f>IFERROR(daily_activity[[#This Row],[TrackerDistance]]/(daily_activity[[#This Row],[Total Mintues]]*daily_activity[[#This Row],[Step Length]]),0)</f>
        <v>0</v>
      </c>
      <c r="W376" s="13">
        <v>0</v>
      </c>
      <c r="X376" s="13">
        <v>1497</v>
      </c>
      <c r="AD376" s="18" t="s">
        <v>61</v>
      </c>
      <c r="AE376" s="18">
        <v>24</v>
      </c>
      <c r="AF376" s="16">
        <v>0</v>
      </c>
      <c r="AG376" s="16">
        <v>1497</v>
      </c>
    </row>
    <row r="377" spans="1:33" x14ac:dyDescent="0.3">
      <c r="A377">
        <v>6117666160</v>
      </c>
      <c r="B377" s="1">
        <v>42486</v>
      </c>
      <c r="C377" t="str">
        <f t="shared" si="5"/>
        <v>Tuesday</v>
      </c>
      <c r="D377">
        <v>9543</v>
      </c>
      <c r="E377">
        <v>7.2100000380000004</v>
      </c>
      <c r="F377">
        <v>7.2100000380000004</v>
      </c>
      <c r="G377">
        <v>0</v>
      </c>
      <c r="H377">
        <v>0</v>
      </c>
      <c r="I377">
        <v>0.34000000400000002</v>
      </c>
      <c r="J377">
        <v>6.8699998860000004</v>
      </c>
      <c r="K377">
        <v>0</v>
      </c>
      <c r="L377">
        <v>0</v>
      </c>
      <c r="M377">
        <v>7</v>
      </c>
      <c r="N377">
        <v>352</v>
      </c>
      <c r="O377">
        <v>1077</v>
      </c>
      <c r="P377">
        <v>2450</v>
      </c>
      <c r="Q377">
        <f>SUM(daily_activity[[#This Row],[VeryActiveMinutes]:[SedentaryMinutes]])</f>
        <v>1436</v>
      </c>
      <c r="R377">
        <f>daily_activity[[#This Row],[Total Mintues]]/60</f>
        <v>23.933333333333334</v>
      </c>
      <c r="S377">
        <f>IFERROR(daily_activity[[#This Row],[TotalDistance]]/daily_activity[[#This Row],[TotalSteps]],0)</f>
        <v>7.5552761584407428E-4</v>
      </c>
      <c r="T377">
        <f>IFERROR(daily_activity[[#This Row],[TrackerDistance]]/(daily_activity[[#This Row],[Total Mintues]]*daily_activity[[#This Row],[Step Length]]),0)</f>
        <v>6.6455431754874645</v>
      </c>
      <c r="W377" s="13">
        <v>9543</v>
      </c>
      <c r="X377" s="13">
        <v>2450</v>
      </c>
      <c r="AD377" s="19" t="s">
        <v>57</v>
      </c>
      <c r="AE377" s="19">
        <v>23.933333333333334</v>
      </c>
      <c r="AF377" s="17">
        <v>9543</v>
      </c>
      <c r="AG377" s="17">
        <v>2450</v>
      </c>
    </row>
    <row r="378" spans="1:33" x14ac:dyDescent="0.3">
      <c r="A378">
        <v>6117666160</v>
      </c>
      <c r="B378" s="1">
        <v>42487</v>
      </c>
      <c r="C378" t="str">
        <f t="shared" si="5"/>
        <v>Wednesday</v>
      </c>
      <c r="D378">
        <v>9411</v>
      </c>
      <c r="E378">
        <v>7.1100001339999999</v>
      </c>
      <c r="F378">
        <v>7.1100001339999999</v>
      </c>
      <c r="G378">
        <v>0</v>
      </c>
      <c r="H378">
        <v>0</v>
      </c>
      <c r="I378">
        <v>0</v>
      </c>
      <c r="J378">
        <v>7.1100001339999999</v>
      </c>
      <c r="K378">
        <v>0</v>
      </c>
      <c r="L378">
        <v>0</v>
      </c>
      <c r="M378">
        <v>0</v>
      </c>
      <c r="N378">
        <v>458</v>
      </c>
      <c r="O378">
        <v>417</v>
      </c>
      <c r="P378">
        <v>2576</v>
      </c>
      <c r="Q378">
        <f>SUM(daily_activity[[#This Row],[VeryActiveMinutes]:[SedentaryMinutes]])</f>
        <v>875</v>
      </c>
      <c r="R378">
        <f>daily_activity[[#This Row],[Total Mintues]]/60</f>
        <v>14.583333333333334</v>
      </c>
      <c r="S378">
        <f>IFERROR(daily_activity[[#This Row],[TotalDistance]]/daily_activity[[#This Row],[TotalSteps]],0)</f>
        <v>7.5549889852300498E-4</v>
      </c>
      <c r="T378">
        <f>IFERROR(daily_activity[[#This Row],[TrackerDistance]]/(daily_activity[[#This Row],[Total Mintues]]*daily_activity[[#This Row],[Step Length]]),0)</f>
        <v>10.755428571428572</v>
      </c>
      <c r="W378" s="13">
        <v>9411</v>
      </c>
      <c r="X378" s="13">
        <v>2576</v>
      </c>
      <c r="AD378" s="18" t="s">
        <v>62</v>
      </c>
      <c r="AE378" s="18">
        <v>14.583333333333334</v>
      </c>
      <c r="AF378" s="16">
        <v>9411</v>
      </c>
      <c r="AG378" s="16">
        <v>2576</v>
      </c>
    </row>
    <row r="379" spans="1:33" x14ac:dyDescent="0.3">
      <c r="A379">
        <v>6117666160</v>
      </c>
      <c r="B379" s="1">
        <v>42488</v>
      </c>
      <c r="C379" t="str">
        <f t="shared" si="5"/>
        <v>Thursday</v>
      </c>
      <c r="D379">
        <v>3403</v>
      </c>
      <c r="E379">
        <v>2.5999999049999998</v>
      </c>
      <c r="F379">
        <v>2.5999999049999998</v>
      </c>
      <c r="G379">
        <v>0</v>
      </c>
      <c r="H379">
        <v>0</v>
      </c>
      <c r="I379">
        <v>0</v>
      </c>
      <c r="J379">
        <v>2.5999999049999998</v>
      </c>
      <c r="K379">
        <v>0</v>
      </c>
      <c r="L379">
        <v>0</v>
      </c>
      <c r="M379">
        <v>0</v>
      </c>
      <c r="N379">
        <v>141</v>
      </c>
      <c r="O379">
        <v>758</v>
      </c>
      <c r="P379">
        <v>1879</v>
      </c>
      <c r="Q379">
        <f>SUM(daily_activity[[#This Row],[VeryActiveMinutes]:[SedentaryMinutes]])</f>
        <v>899</v>
      </c>
      <c r="R379">
        <f>daily_activity[[#This Row],[Total Mintues]]/60</f>
        <v>14.983333333333333</v>
      </c>
      <c r="S379">
        <f>IFERROR(daily_activity[[#This Row],[TotalDistance]]/daily_activity[[#This Row],[TotalSteps]],0)</f>
        <v>7.6403170878636486E-4</v>
      </c>
      <c r="T379">
        <f>IFERROR(daily_activity[[#This Row],[TrackerDistance]]/(daily_activity[[#This Row],[Total Mintues]]*daily_activity[[#This Row],[Step Length]]),0)</f>
        <v>3.7853170189098999</v>
      </c>
      <c r="W379" s="13">
        <v>3403</v>
      </c>
      <c r="X379" s="13">
        <v>1879</v>
      </c>
      <c r="AD379" s="19" t="s">
        <v>60</v>
      </c>
      <c r="AE379" s="19">
        <v>14.983333333333333</v>
      </c>
      <c r="AF379" s="17">
        <v>3403</v>
      </c>
      <c r="AG379" s="17">
        <v>1879</v>
      </c>
    </row>
    <row r="380" spans="1:33" x14ac:dyDescent="0.3">
      <c r="A380">
        <v>6117666160</v>
      </c>
      <c r="B380" s="1">
        <v>42489</v>
      </c>
      <c r="C380" t="str">
        <f t="shared" si="5"/>
        <v>Friday</v>
      </c>
      <c r="D380">
        <v>9592</v>
      </c>
      <c r="E380">
        <v>7.2399997709999999</v>
      </c>
      <c r="F380">
        <v>7.2399997709999999</v>
      </c>
      <c r="G380">
        <v>0</v>
      </c>
      <c r="H380">
        <v>0</v>
      </c>
      <c r="I380">
        <v>0</v>
      </c>
      <c r="J380">
        <v>7.2399997709999999</v>
      </c>
      <c r="K380">
        <v>0</v>
      </c>
      <c r="L380">
        <v>0</v>
      </c>
      <c r="M380">
        <v>0</v>
      </c>
      <c r="N380">
        <v>461</v>
      </c>
      <c r="O380">
        <v>479</v>
      </c>
      <c r="P380">
        <v>2560</v>
      </c>
      <c r="Q380">
        <f>SUM(daily_activity[[#This Row],[VeryActiveMinutes]:[SedentaryMinutes]])</f>
        <v>940</v>
      </c>
      <c r="R380">
        <f>daily_activity[[#This Row],[Total Mintues]]/60</f>
        <v>15.666666666666666</v>
      </c>
      <c r="S380">
        <f>IFERROR(daily_activity[[#This Row],[TotalDistance]]/daily_activity[[#This Row],[TotalSteps]],0)</f>
        <v>7.5479563917848201E-4</v>
      </c>
      <c r="T380">
        <f>IFERROR(daily_activity[[#This Row],[TrackerDistance]]/(daily_activity[[#This Row],[Total Mintues]]*daily_activity[[#This Row],[Step Length]]),0)</f>
        <v>10.204255319148938</v>
      </c>
      <c r="W380" s="13">
        <v>9592</v>
      </c>
      <c r="X380" s="13">
        <v>2560</v>
      </c>
      <c r="AD380" s="18" t="s">
        <v>58</v>
      </c>
      <c r="AE380" s="18">
        <v>15.666666666666666</v>
      </c>
      <c r="AF380" s="16">
        <v>9592</v>
      </c>
      <c r="AG380" s="16">
        <v>2560</v>
      </c>
    </row>
    <row r="381" spans="1:33" x14ac:dyDescent="0.3">
      <c r="A381">
        <v>6117666160</v>
      </c>
      <c r="B381" s="1">
        <v>42490</v>
      </c>
      <c r="C381" t="str">
        <f t="shared" si="5"/>
        <v>Saturday</v>
      </c>
      <c r="D381">
        <v>6987</v>
      </c>
      <c r="E381">
        <v>5.2800002099999999</v>
      </c>
      <c r="F381">
        <v>5.2800002099999999</v>
      </c>
      <c r="G381">
        <v>0</v>
      </c>
      <c r="H381">
        <v>0</v>
      </c>
      <c r="I381">
        <v>0</v>
      </c>
      <c r="J381">
        <v>5.2800002099999999</v>
      </c>
      <c r="K381">
        <v>0</v>
      </c>
      <c r="L381">
        <v>0</v>
      </c>
      <c r="M381">
        <v>0</v>
      </c>
      <c r="N381">
        <v>343</v>
      </c>
      <c r="O381">
        <v>1040</v>
      </c>
      <c r="P381">
        <v>2275</v>
      </c>
      <c r="Q381">
        <f>SUM(daily_activity[[#This Row],[VeryActiveMinutes]:[SedentaryMinutes]])</f>
        <v>1383</v>
      </c>
      <c r="R381">
        <f>daily_activity[[#This Row],[Total Mintues]]/60</f>
        <v>23.05</v>
      </c>
      <c r="S381">
        <f>IFERROR(daily_activity[[#This Row],[TotalDistance]]/daily_activity[[#This Row],[TotalSteps]],0)</f>
        <v>7.5568916702447404E-4</v>
      </c>
      <c r="T381">
        <f>IFERROR(daily_activity[[#This Row],[TrackerDistance]]/(daily_activity[[#This Row],[Total Mintues]]*daily_activity[[#This Row],[Step Length]]),0)</f>
        <v>5.052060737527114</v>
      </c>
      <c r="W381" s="13">
        <v>6987</v>
      </c>
      <c r="X381" s="13">
        <v>2275</v>
      </c>
      <c r="AD381" s="19" t="s">
        <v>59</v>
      </c>
      <c r="AE381" s="19">
        <v>23.05</v>
      </c>
      <c r="AF381" s="17">
        <v>6987</v>
      </c>
      <c r="AG381" s="17">
        <v>2275</v>
      </c>
    </row>
    <row r="382" spans="1:33" x14ac:dyDescent="0.3">
      <c r="A382">
        <v>6290855005</v>
      </c>
      <c r="B382" s="1">
        <v>42473</v>
      </c>
      <c r="C382" t="str">
        <f t="shared" si="5"/>
        <v>Wednesday</v>
      </c>
      <c r="D382">
        <v>7142</v>
      </c>
      <c r="E382">
        <v>5.4000000950000002</v>
      </c>
      <c r="F382">
        <v>5.4000000950000002</v>
      </c>
      <c r="G382">
        <v>0</v>
      </c>
      <c r="H382">
        <v>0</v>
      </c>
      <c r="I382">
        <v>0</v>
      </c>
      <c r="J382">
        <v>5.3899998660000001</v>
      </c>
      <c r="K382">
        <v>0.01</v>
      </c>
      <c r="L382">
        <v>0</v>
      </c>
      <c r="M382">
        <v>0</v>
      </c>
      <c r="N382">
        <v>350</v>
      </c>
      <c r="O382">
        <v>1090</v>
      </c>
      <c r="P382">
        <v>2905</v>
      </c>
      <c r="Q382">
        <f>SUM(daily_activity[[#This Row],[VeryActiveMinutes]:[SedentaryMinutes]])</f>
        <v>1440</v>
      </c>
      <c r="R382">
        <f>daily_activity[[#This Row],[Total Mintues]]/60</f>
        <v>24</v>
      </c>
      <c r="S382">
        <f>IFERROR(daily_activity[[#This Row],[TotalDistance]]/daily_activity[[#This Row],[TotalSteps]],0)</f>
        <v>7.560907441893028E-4</v>
      </c>
      <c r="T382">
        <f>IFERROR(daily_activity[[#This Row],[TrackerDistance]]/(daily_activity[[#This Row],[Total Mintues]]*daily_activity[[#This Row],[Step Length]]),0)</f>
        <v>4.9597222222222221</v>
      </c>
      <c r="W382" s="13">
        <v>7142</v>
      </c>
      <c r="X382" s="13">
        <v>2905</v>
      </c>
      <c r="AD382" s="18" t="s">
        <v>62</v>
      </c>
      <c r="AE382" s="18">
        <v>24</v>
      </c>
      <c r="AF382" s="16">
        <v>7142</v>
      </c>
      <c r="AG382" s="16">
        <v>2905</v>
      </c>
    </row>
    <row r="383" spans="1:33" x14ac:dyDescent="0.3">
      <c r="A383">
        <v>6290855005</v>
      </c>
      <c r="B383" s="1">
        <v>42474</v>
      </c>
      <c r="C383" t="str">
        <f t="shared" si="5"/>
        <v>Thursday</v>
      </c>
      <c r="D383">
        <v>7671</v>
      </c>
      <c r="E383">
        <v>5.8000001909999996</v>
      </c>
      <c r="F383">
        <v>5.8000001909999996</v>
      </c>
      <c r="G383">
        <v>0</v>
      </c>
      <c r="H383">
        <v>0</v>
      </c>
      <c r="I383">
        <v>0</v>
      </c>
      <c r="J383">
        <v>5.7699999809999998</v>
      </c>
      <c r="K383">
        <v>2.9999998999999999E-2</v>
      </c>
      <c r="L383">
        <v>0</v>
      </c>
      <c r="M383">
        <v>0</v>
      </c>
      <c r="N383">
        <v>363</v>
      </c>
      <c r="O383">
        <v>1077</v>
      </c>
      <c r="P383">
        <v>2952</v>
      </c>
      <c r="Q383">
        <f>SUM(daily_activity[[#This Row],[VeryActiveMinutes]:[SedentaryMinutes]])</f>
        <v>1440</v>
      </c>
      <c r="R383">
        <f>daily_activity[[#This Row],[Total Mintues]]/60</f>
        <v>24</v>
      </c>
      <c r="S383">
        <f>IFERROR(daily_activity[[#This Row],[TotalDistance]]/daily_activity[[#This Row],[TotalSteps]],0)</f>
        <v>7.5609440633554942E-4</v>
      </c>
      <c r="T383">
        <f>IFERROR(daily_activity[[#This Row],[TrackerDistance]]/(daily_activity[[#This Row],[Total Mintues]]*daily_activity[[#This Row],[Step Length]]),0)</f>
        <v>5.3270833333333334</v>
      </c>
      <c r="W383" s="13">
        <v>7671</v>
      </c>
      <c r="X383" s="13">
        <v>2952</v>
      </c>
      <c r="AD383" s="19" t="s">
        <v>60</v>
      </c>
      <c r="AE383" s="19">
        <v>24</v>
      </c>
      <c r="AF383" s="17">
        <v>7671</v>
      </c>
      <c r="AG383" s="17">
        <v>2952</v>
      </c>
    </row>
    <row r="384" spans="1:33" x14ac:dyDescent="0.3">
      <c r="A384">
        <v>6290855005</v>
      </c>
      <c r="B384" s="1">
        <v>42475</v>
      </c>
      <c r="C384" t="str">
        <f t="shared" si="5"/>
        <v>Friday</v>
      </c>
      <c r="D384">
        <v>9501</v>
      </c>
      <c r="E384">
        <v>7.1799998279999997</v>
      </c>
      <c r="F384">
        <v>7.1799998279999997</v>
      </c>
      <c r="G384">
        <v>0</v>
      </c>
      <c r="H384">
        <v>0</v>
      </c>
      <c r="I384">
        <v>0</v>
      </c>
      <c r="J384">
        <v>7.170000076</v>
      </c>
      <c r="K384">
        <v>0.01</v>
      </c>
      <c r="L384">
        <v>0</v>
      </c>
      <c r="M384">
        <v>0</v>
      </c>
      <c r="N384">
        <v>328</v>
      </c>
      <c r="O384">
        <v>1112</v>
      </c>
      <c r="P384">
        <v>2896</v>
      </c>
      <c r="Q384">
        <f>SUM(daily_activity[[#This Row],[VeryActiveMinutes]:[SedentaryMinutes]])</f>
        <v>1440</v>
      </c>
      <c r="R384">
        <f>daily_activity[[#This Row],[Total Mintues]]/60</f>
        <v>24</v>
      </c>
      <c r="S384">
        <f>IFERROR(daily_activity[[#This Row],[TotalDistance]]/daily_activity[[#This Row],[TotalSteps]],0)</f>
        <v>7.5570990716766653E-4</v>
      </c>
      <c r="T384">
        <f>IFERROR(daily_activity[[#This Row],[TrackerDistance]]/(daily_activity[[#This Row],[Total Mintues]]*daily_activity[[#This Row],[Step Length]]),0)</f>
        <v>6.5979166666666664</v>
      </c>
      <c r="W384" s="13">
        <v>9501</v>
      </c>
      <c r="X384" s="13">
        <v>2896</v>
      </c>
      <c r="AD384" s="18" t="s">
        <v>58</v>
      </c>
      <c r="AE384" s="18">
        <v>24</v>
      </c>
      <c r="AF384" s="16">
        <v>9501</v>
      </c>
      <c r="AG384" s="16">
        <v>2896</v>
      </c>
    </row>
    <row r="385" spans="1:33" x14ac:dyDescent="0.3">
      <c r="A385">
        <v>6290855005</v>
      </c>
      <c r="B385" s="1">
        <v>42476</v>
      </c>
      <c r="C385" t="str">
        <f t="shared" si="5"/>
        <v>Saturday</v>
      </c>
      <c r="D385">
        <v>8301</v>
      </c>
      <c r="E385">
        <v>6.2800002099999999</v>
      </c>
      <c r="F385">
        <v>6.2800002099999999</v>
      </c>
      <c r="G385">
        <v>0</v>
      </c>
      <c r="H385">
        <v>0</v>
      </c>
      <c r="I385">
        <v>0</v>
      </c>
      <c r="J385">
        <v>6.2699999809999998</v>
      </c>
      <c r="K385">
        <v>0.01</v>
      </c>
      <c r="L385">
        <v>0</v>
      </c>
      <c r="M385">
        <v>0</v>
      </c>
      <c r="N385">
        <v>258</v>
      </c>
      <c r="O385">
        <v>1182</v>
      </c>
      <c r="P385">
        <v>2783</v>
      </c>
      <c r="Q385">
        <f>SUM(daily_activity[[#This Row],[VeryActiveMinutes]:[SedentaryMinutes]])</f>
        <v>1440</v>
      </c>
      <c r="R385">
        <f>daily_activity[[#This Row],[Total Mintues]]/60</f>
        <v>24</v>
      </c>
      <c r="S385">
        <f>IFERROR(daily_activity[[#This Row],[TotalDistance]]/daily_activity[[#This Row],[TotalSteps]],0)</f>
        <v>7.5653538248403806E-4</v>
      </c>
      <c r="T385">
        <f>IFERROR(daily_activity[[#This Row],[TrackerDistance]]/(daily_activity[[#This Row],[Total Mintues]]*daily_activity[[#This Row],[Step Length]]),0)</f>
        <v>5.7645833333333325</v>
      </c>
      <c r="W385" s="13">
        <v>8301</v>
      </c>
      <c r="X385" s="13">
        <v>2783</v>
      </c>
      <c r="AD385" s="19" t="s">
        <v>59</v>
      </c>
      <c r="AE385" s="19">
        <v>24</v>
      </c>
      <c r="AF385" s="17">
        <v>8301</v>
      </c>
      <c r="AG385" s="17">
        <v>2783</v>
      </c>
    </row>
    <row r="386" spans="1:33" x14ac:dyDescent="0.3">
      <c r="A386">
        <v>6290855005</v>
      </c>
      <c r="B386" s="1">
        <v>42477</v>
      </c>
      <c r="C386" t="str">
        <f t="shared" si="5"/>
        <v>Sunday</v>
      </c>
      <c r="D386">
        <v>7851</v>
      </c>
      <c r="E386">
        <v>5.9400000569999998</v>
      </c>
      <c r="F386">
        <v>5.9400000569999998</v>
      </c>
      <c r="G386">
        <v>0</v>
      </c>
      <c r="H386">
        <v>1.1399999860000001</v>
      </c>
      <c r="I386">
        <v>0.790000021</v>
      </c>
      <c r="J386">
        <v>4</v>
      </c>
      <c r="K386">
        <v>0</v>
      </c>
      <c r="L386">
        <v>31</v>
      </c>
      <c r="M386">
        <v>12</v>
      </c>
      <c r="N386">
        <v>225</v>
      </c>
      <c r="O386">
        <v>1172</v>
      </c>
      <c r="P386">
        <v>3171</v>
      </c>
      <c r="Q386">
        <f>SUM(daily_activity[[#This Row],[VeryActiveMinutes]:[SedentaryMinutes]])</f>
        <v>1440</v>
      </c>
      <c r="R386">
        <f>daily_activity[[#This Row],[Total Mintues]]/60</f>
        <v>24</v>
      </c>
      <c r="S386">
        <f>IFERROR(daily_activity[[#This Row],[TotalDistance]]/daily_activity[[#This Row],[TotalSteps]],0)</f>
        <v>7.5659152426442488E-4</v>
      </c>
      <c r="T386">
        <f>IFERROR(daily_activity[[#This Row],[TrackerDistance]]/(daily_activity[[#This Row],[Total Mintues]]*daily_activity[[#This Row],[Step Length]]),0)</f>
        <v>5.4520833333333334</v>
      </c>
      <c r="W386" s="13">
        <v>7851</v>
      </c>
      <c r="X386" s="13">
        <v>3171</v>
      </c>
      <c r="AD386" s="18" t="s">
        <v>16</v>
      </c>
      <c r="AE386" s="18">
        <v>24</v>
      </c>
      <c r="AF386" s="16">
        <v>7851</v>
      </c>
      <c r="AG386" s="16">
        <v>3171</v>
      </c>
    </row>
    <row r="387" spans="1:33" x14ac:dyDescent="0.3">
      <c r="A387">
        <v>6290855005</v>
      </c>
      <c r="B387" s="1">
        <v>42478</v>
      </c>
      <c r="C387" t="str">
        <f t="shared" ref="C387:C450" si="6">TEXT(B387,"dddd")</f>
        <v>Monday</v>
      </c>
      <c r="D387">
        <v>6885</v>
      </c>
      <c r="E387">
        <v>5.2100000380000004</v>
      </c>
      <c r="F387">
        <v>5.2100000380000004</v>
      </c>
      <c r="G387">
        <v>0</v>
      </c>
      <c r="H387">
        <v>0</v>
      </c>
      <c r="I387">
        <v>0</v>
      </c>
      <c r="J387">
        <v>5.1900000569999998</v>
      </c>
      <c r="K387">
        <v>0.02</v>
      </c>
      <c r="L387">
        <v>0</v>
      </c>
      <c r="M387">
        <v>0</v>
      </c>
      <c r="N387">
        <v>271</v>
      </c>
      <c r="O387">
        <v>1169</v>
      </c>
      <c r="P387">
        <v>2766</v>
      </c>
      <c r="Q387">
        <f>SUM(daily_activity[[#This Row],[VeryActiveMinutes]:[SedentaryMinutes]])</f>
        <v>1440</v>
      </c>
      <c r="R387">
        <f>daily_activity[[#This Row],[Total Mintues]]/60</f>
        <v>24</v>
      </c>
      <c r="S387">
        <f>IFERROR(daily_activity[[#This Row],[TotalDistance]]/daily_activity[[#This Row],[TotalSteps]],0)</f>
        <v>7.5671750733478579E-4</v>
      </c>
      <c r="T387">
        <f>IFERROR(daily_activity[[#This Row],[TrackerDistance]]/(daily_activity[[#This Row],[Total Mintues]]*daily_activity[[#This Row],[Step Length]]),0)</f>
        <v>4.78125</v>
      </c>
      <c r="W387" s="13">
        <v>6885</v>
      </c>
      <c r="X387" s="13">
        <v>2766</v>
      </c>
      <c r="AD387" s="19" t="s">
        <v>61</v>
      </c>
      <c r="AE387" s="19">
        <v>24</v>
      </c>
      <c r="AF387" s="17">
        <v>6885</v>
      </c>
      <c r="AG387" s="17">
        <v>2766</v>
      </c>
    </row>
    <row r="388" spans="1:33" x14ac:dyDescent="0.3">
      <c r="A388">
        <v>6290855005</v>
      </c>
      <c r="B388" s="1">
        <v>42479</v>
      </c>
      <c r="C388" t="str">
        <f t="shared" si="6"/>
        <v>Tuesday</v>
      </c>
      <c r="D388">
        <v>7142</v>
      </c>
      <c r="E388">
        <v>5.4000000950000002</v>
      </c>
      <c r="F388">
        <v>5.4000000950000002</v>
      </c>
      <c r="G388">
        <v>0</v>
      </c>
      <c r="H388">
        <v>0</v>
      </c>
      <c r="I388">
        <v>0</v>
      </c>
      <c r="J388">
        <v>5.3899998660000001</v>
      </c>
      <c r="K388">
        <v>0.01</v>
      </c>
      <c r="L388">
        <v>0</v>
      </c>
      <c r="M388">
        <v>0</v>
      </c>
      <c r="N388">
        <v>321</v>
      </c>
      <c r="O388">
        <v>1119</v>
      </c>
      <c r="P388">
        <v>2839</v>
      </c>
      <c r="Q388">
        <f>SUM(daily_activity[[#This Row],[VeryActiveMinutes]:[SedentaryMinutes]])</f>
        <v>1440</v>
      </c>
      <c r="R388">
        <f>daily_activity[[#This Row],[Total Mintues]]/60</f>
        <v>24</v>
      </c>
      <c r="S388">
        <f>IFERROR(daily_activity[[#This Row],[TotalDistance]]/daily_activity[[#This Row],[TotalSteps]],0)</f>
        <v>7.560907441893028E-4</v>
      </c>
      <c r="T388">
        <f>IFERROR(daily_activity[[#This Row],[TrackerDistance]]/(daily_activity[[#This Row],[Total Mintues]]*daily_activity[[#This Row],[Step Length]]),0)</f>
        <v>4.9597222222222221</v>
      </c>
      <c r="W388" s="13">
        <v>7142</v>
      </c>
      <c r="X388" s="13">
        <v>2839</v>
      </c>
      <c r="AD388" s="18" t="s">
        <v>57</v>
      </c>
      <c r="AE388" s="18">
        <v>24</v>
      </c>
      <c r="AF388" s="16">
        <v>7142</v>
      </c>
      <c r="AG388" s="16">
        <v>2839</v>
      </c>
    </row>
    <row r="389" spans="1:33" x14ac:dyDescent="0.3">
      <c r="A389">
        <v>6290855005</v>
      </c>
      <c r="B389" s="1">
        <v>42480</v>
      </c>
      <c r="C389" t="str">
        <f t="shared" si="6"/>
        <v>Wednesday</v>
      </c>
      <c r="D389">
        <v>6361</v>
      </c>
      <c r="E389">
        <v>4.8099999430000002</v>
      </c>
      <c r="F389">
        <v>4.8099999430000002</v>
      </c>
      <c r="G389">
        <v>0</v>
      </c>
      <c r="H389">
        <v>0</v>
      </c>
      <c r="I389">
        <v>0</v>
      </c>
      <c r="J389">
        <v>4.8000001909999996</v>
      </c>
      <c r="K389">
        <v>0.01</v>
      </c>
      <c r="L389">
        <v>0</v>
      </c>
      <c r="M389">
        <v>0</v>
      </c>
      <c r="N389">
        <v>258</v>
      </c>
      <c r="O389">
        <v>1182</v>
      </c>
      <c r="P389">
        <v>2701</v>
      </c>
      <c r="Q389">
        <f>SUM(daily_activity[[#This Row],[VeryActiveMinutes]:[SedentaryMinutes]])</f>
        <v>1440</v>
      </c>
      <c r="R389">
        <f>daily_activity[[#This Row],[Total Mintues]]/60</f>
        <v>24</v>
      </c>
      <c r="S389">
        <f>IFERROR(daily_activity[[#This Row],[TotalDistance]]/daily_activity[[#This Row],[TotalSteps]],0)</f>
        <v>7.561704044961484E-4</v>
      </c>
      <c r="T389">
        <f>IFERROR(daily_activity[[#This Row],[TrackerDistance]]/(daily_activity[[#This Row],[Total Mintues]]*daily_activity[[#This Row],[Step Length]]),0)</f>
        <v>4.4173611111111111</v>
      </c>
      <c r="W389" s="13">
        <v>6361</v>
      </c>
      <c r="X389" s="13">
        <v>2701</v>
      </c>
      <c r="AD389" s="19" t="s">
        <v>62</v>
      </c>
      <c r="AE389" s="19">
        <v>24</v>
      </c>
      <c r="AF389" s="17">
        <v>6361</v>
      </c>
      <c r="AG389" s="17">
        <v>2701</v>
      </c>
    </row>
    <row r="390" spans="1:33" x14ac:dyDescent="0.3">
      <c r="A390">
        <v>6290855005</v>
      </c>
      <c r="B390" s="1">
        <v>42481</v>
      </c>
      <c r="C390" t="str">
        <f t="shared" si="6"/>
        <v>Thursday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1440</v>
      </c>
      <c r="P390">
        <v>2060</v>
      </c>
      <c r="Q390">
        <f>SUM(daily_activity[[#This Row],[VeryActiveMinutes]:[SedentaryMinutes]])</f>
        <v>1440</v>
      </c>
      <c r="R390">
        <f>daily_activity[[#This Row],[Total Mintues]]/60</f>
        <v>24</v>
      </c>
      <c r="S390">
        <f>IFERROR(daily_activity[[#This Row],[TotalDistance]]/daily_activity[[#This Row],[TotalSteps]],0)</f>
        <v>0</v>
      </c>
      <c r="T390">
        <f>IFERROR(daily_activity[[#This Row],[TrackerDistance]]/(daily_activity[[#This Row],[Total Mintues]]*daily_activity[[#This Row],[Step Length]]),0)</f>
        <v>0</v>
      </c>
      <c r="W390" s="13">
        <v>0</v>
      </c>
      <c r="X390" s="13">
        <v>2060</v>
      </c>
      <c r="AD390" s="18" t="s">
        <v>60</v>
      </c>
      <c r="AE390" s="18">
        <v>24</v>
      </c>
      <c r="AF390" s="16">
        <v>0</v>
      </c>
      <c r="AG390" s="16">
        <v>2060</v>
      </c>
    </row>
    <row r="391" spans="1:33" x14ac:dyDescent="0.3">
      <c r="A391">
        <v>6290855005</v>
      </c>
      <c r="B391" s="1">
        <v>42482</v>
      </c>
      <c r="C391" t="str">
        <f t="shared" si="6"/>
        <v>Friday</v>
      </c>
      <c r="D391">
        <v>6238</v>
      </c>
      <c r="E391">
        <v>4.7199997900000001</v>
      </c>
      <c r="F391">
        <v>4.7199997900000001</v>
      </c>
      <c r="G391">
        <v>0</v>
      </c>
      <c r="H391">
        <v>0</v>
      </c>
      <c r="I391">
        <v>0</v>
      </c>
      <c r="J391">
        <v>4.7199997900000001</v>
      </c>
      <c r="K391">
        <v>0</v>
      </c>
      <c r="L391">
        <v>0</v>
      </c>
      <c r="M391">
        <v>0</v>
      </c>
      <c r="N391">
        <v>302</v>
      </c>
      <c r="O391">
        <v>1138</v>
      </c>
      <c r="P391">
        <v>2796</v>
      </c>
      <c r="Q391">
        <f>SUM(daily_activity[[#This Row],[VeryActiveMinutes]:[SedentaryMinutes]])</f>
        <v>1440</v>
      </c>
      <c r="R391">
        <f>daily_activity[[#This Row],[Total Mintues]]/60</f>
        <v>24</v>
      </c>
      <c r="S391">
        <f>IFERROR(daily_activity[[#This Row],[TotalDistance]]/daily_activity[[#This Row],[TotalSteps]],0)</f>
        <v>7.5665273966014749E-4</v>
      </c>
      <c r="T391">
        <f>IFERROR(daily_activity[[#This Row],[TrackerDistance]]/(daily_activity[[#This Row],[Total Mintues]]*daily_activity[[#This Row],[Step Length]]),0)</f>
        <v>4.3319444444444448</v>
      </c>
      <c r="W391" s="13">
        <v>6238</v>
      </c>
      <c r="X391" s="13">
        <v>2796</v>
      </c>
      <c r="AD391" s="19" t="s">
        <v>58</v>
      </c>
      <c r="AE391" s="19">
        <v>24</v>
      </c>
      <c r="AF391" s="17">
        <v>6238</v>
      </c>
      <c r="AG391" s="17">
        <v>2796</v>
      </c>
    </row>
    <row r="392" spans="1:33" x14ac:dyDescent="0.3">
      <c r="A392">
        <v>6290855005</v>
      </c>
      <c r="B392" s="1">
        <v>42483</v>
      </c>
      <c r="C392" t="str">
        <f t="shared" si="6"/>
        <v>Saturday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33</v>
      </c>
      <c r="M392">
        <v>0</v>
      </c>
      <c r="N392">
        <v>0</v>
      </c>
      <c r="O392">
        <v>1407</v>
      </c>
      <c r="P392">
        <v>2664</v>
      </c>
      <c r="Q392">
        <f>SUM(daily_activity[[#This Row],[VeryActiveMinutes]:[SedentaryMinutes]])</f>
        <v>1440</v>
      </c>
      <c r="R392">
        <f>daily_activity[[#This Row],[Total Mintues]]/60</f>
        <v>24</v>
      </c>
      <c r="S392">
        <f>IFERROR(daily_activity[[#This Row],[TotalDistance]]/daily_activity[[#This Row],[TotalSteps]],0)</f>
        <v>0</v>
      </c>
      <c r="T392">
        <f>IFERROR(daily_activity[[#This Row],[TrackerDistance]]/(daily_activity[[#This Row],[Total Mintues]]*daily_activity[[#This Row],[Step Length]]),0)</f>
        <v>0</v>
      </c>
      <c r="W392" s="13">
        <v>0</v>
      </c>
      <c r="X392" s="13">
        <v>2664</v>
      </c>
      <c r="AD392" s="18" t="s">
        <v>59</v>
      </c>
      <c r="AE392" s="18">
        <v>24</v>
      </c>
      <c r="AF392" s="16">
        <v>0</v>
      </c>
      <c r="AG392" s="16">
        <v>2664</v>
      </c>
    </row>
    <row r="393" spans="1:33" x14ac:dyDescent="0.3">
      <c r="A393">
        <v>6290855005</v>
      </c>
      <c r="B393" s="1">
        <v>42484</v>
      </c>
      <c r="C393" t="str">
        <f t="shared" si="6"/>
        <v>Sunday</v>
      </c>
      <c r="D393">
        <v>5896</v>
      </c>
      <c r="E393">
        <v>4.4600000380000004</v>
      </c>
      <c r="F393">
        <v>4.4600000380000004</v>
      </c>
      <c r="G393">
        <v>0</v>
      </c>
      <c r="H393">
        <v>0</v>
      </c>
      <c r="I393">
        <v>0</v>
      </c>
      <c r="J393">
        <v>4.4600000380000004</v>
      </c>
      <c r="K393">
        <v>0</v>
      </c>
      <c r="L393">
        <v>0</v>
      </c>
      <c r="M393">
        <v>0</v>
      </c>
      <c r="N393">
        <v>258</v>
      </c>
      <c r="O393">
        <v>1182</v>
      </c>
      <c r="P393">
        <v>2703</v>
      </c>
      <c r="Q393">
        <f>SUM(daily_activity[[#This Row],[VeryActiveMinutes]:[SedentaryMinutes]])</f>
        <v>1440</v>
      </c>
      <c r="R393">
        <f>daily_activity[[#This Row],[Total Mintues]]/60</f>
        <v>24</v>
      </c>
      <c r="S393">
        <f>IFERROR(daily_activity[[#This Row],[TotalDistance]]/daily_activity[[#This Row],[TotalSteps]],0)</f>
        <v>7.5644505393487112E-4</v>
      </c>
      <c r="T393">
        <f>IFERROR(daily_activity[[#This Row],[TrackerDistance]]/(daily_activity[[#This Row],[Total Mintues]]*daily_activity[[#This Row],[Step Length]]),0)</f>
        <v>4.094444444444445</v>
      </c>
      <c r="W393" s="13">
        <v>5896</v>
      </c>
      <c r="X393" s="13">
        <v>2703</v>
      </c>
      <c r="AD393" s="19" t="s">
        <v>16</v>
      </c>
      <c r="AE393" s="19">
        <v>24</v>
      </c>
      <c r="AF393" s="17">
        <v>5896</v>
      </c>
      <c r="AG393" s="17">
        <v>2703</v>
      </c>
    </row>
    <row r="394" spans="1:33" x14ac:dyDescent="0.3">
      <c r="A394">
        <v>6290855005</v>
      </c>
      <c r="B394" s="1">
        <v>42485</v>
      </c>
      <c r="C394" t="str">
        <f t="shared" si="6"/>
        <v>Monday</v>
      </c>
      <c r="D394">
        <v>7802</v>
      </c>
      <c r="E394">
        <v>5.9000000950000002</v>
      </c>
      <c r="F394">
        <v>5.9000000950000002</v>
      </c>
      <c r="G394">
        <v>0</v>
      </c>
      <c r="H394">
        <v>0.68000000699999996</v>
      </c>
      <c r="I394">
        <v>0.18000000699999999</v>
      </c>
      <c r="J394">
        <v>5.0300002099999999</v>
      </c>
      <c r="K394">
        <v>0.01</v>
      </c>
      <c r="L394">
        <v>8</v>
      </c>
      <c r="M394">
        <v>3</v>
      </c>
      <c r="N394">
        <v>249</v>
      </c>
      <c r="O394">
        <v>1180</v>
      </c>
      <c r="P394">
        <v>2771</v>
      </c>
      <c r="Q394">
        <f>SUM(daily_activity[[#This Row],[VeryActiveMinutes]:[SedentaryMinutes]])</f>
        <v>1440</v>
      </c>
      <c r="R394">
        <f>daily_activity[[#This Row],[Total Mintues]]/60</f>
        <v>24</v>
      </c>
      <c r="S394">
        <f>IFERROR(daily_activity[[#This Row],[TotalDistance]]/daily_activity[[#This Row],[TotalSteps]],0)</f>
        <v>7.5621636695719053E-4</v>
      </c>
      <c r="T394">
        <f>IFERROR(daily_activity[[#This Row],[TrackerDistance]]/(daily_activity[[#This Row],[Total Mintues]]*daily_activity[[#This Row],[Step Length]]),0)</f>
        <v>5.4180555555555552</v>
      </c>
      <c r="W394" s="13">
        <v>7802</v>
      </c>
      <c r="X394" s="13">
        <v>2771</v>
      </c>
      <c r="AD394" s="18" t="s">
        <v>61</v>
      </c>
      <c r="AE394" s="18">
        <v>24</v>
      </c>
      <c r="AF394" s="16">
        <v>7802</v>
      </c>
      <c r="AG394" s="16">
        <v>2771</v>
      </c>
    </row>
    <row r="395" spans="1:33" x14ac:dyDescent="0.3">
      <c r="A395">
        <v>6290855005</v>
      </c>
      <c r="B395" s="1">
        <v>42486</v>
      </c>
      <c r="C395" t="str">
        <f t="shared" si="6"/>
        <v>Tuesday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1440</v>
      </c>
      <c r="P395">
        <v>2060</v>
      </c>
      <c r="Q395">
        <f>SUM(daily_activity[[#This Row],[VeryActiveMinutes]:[SedentaryMinutes]])</f>
        <v>1440</v>
      </c>
      <c r="R395">
        <f>daily_activity[[#This Row],[Total Mintues]]/60</f>
        <v>24</v>
      </c>
      <c r="S395">
        <f>IFERROR(daily_activity[[#This Row],[TotalDistance]]/daily_activity[[#This Row],[TotalSteps]],0)</f>
        <v>0</v>
      </c>
      <c r="T395">
        <f>IFERROR(daily_activity[[#This Row],[TrackerDistance]]/(daily_activity[[#This Row],[Total Mintues]]*daily_activity[[#This Row],[Step Length]]),0)</f>
        <v>0</v>
      </c>
      <c r="W395" s="13">
        <v>0</v>
      </c>
      <c r="X395" s="13">
        <v>2060</v>
      </c>
      <c r="AD395" s="19" t="s">
        <v>57</v>
      </c>
      <c r="AE395" s="19">
        <v>24</v>
      </c>
      <c r="AF395" s="17">
        <v>0</v>
      </c>
      <c r="AG395" s="17">
        <v>2060</v>
      </c>
    </row>
    <row r="396" spans="1:33" x14ac:dyDescent="0.3">
      <c r="A396">
        <v>6290855005</v>
      </c>
      <c r="B396" s="1">
        <v>42487</v>
      </c>
      <c r="C396" t="str">
        <f t="shared" si="6"/>
        <v>Wednesday</v>
      </c>
      <c r="D396">
        <v>5565</v>
      </c>
      <c r="E396">
        <v>4.2100000380000004</v>
      </c>
      <c r="F396">
        <v>4.2100000380000004</v>
      </c>
      <c r="G396">
        <v>0</v>
      </c>
      <c r="H396">
        <v>0</v>
      </c>
      <c r="I396">
        <v>0</v>
      </c>
      <c r="J396">
        <v>4.1799998279999997</v>
      </c>
      <c r="K396">
        <v>2.9999998999999999E-2</v>
      </c>
      <c r="L396">
        <v>0</v>
      </c>
      <c r="M396">
        <v>0</v>
      </c>
      <c r="N396">
        <v>287</v>
      </c>
      <c r="O396">
        <v>1153</v>
      </c>
      <c r="P396">
        <v>2743</v>
      </c>
      <c r="Q396">
        <f>SUM(daily_activity[[#This Row],[VeryActiveMinutes]:[SedentaryMinutes]])</f>
        <v>1440</v>
      </c>
      <c r="R396">
        <f>daily_activity[[#This Row],[Total Mintues]]/60</f>
        <v>24</v>
      </c>
      <c r="S396">
        <f>IFERROR(daily_activity[[#This Row],[TotalDistance]]/daily_activity[[#This Row],[TotalSteps]],0)</f>
        <v>7.5651393315363889E-4</v>
      </c>
      <c r="T396">
        <f>IFERROR(daily_activity[[#This Row],[TrackerDistance]]/(daily_activity[[#This Row],[Total Mintues]]*daily_activity[[#This Row],[Step Length]]),0)</f>
        <v>3.864583333333333</v>
      </c>
      <c r="W396" s="13">
        <v>5565</v>
      </c>
      <c r="X396" s="13">
        <v>2743</v>
      </c>
      <c r="AD396" s="18" t="s">
        <v>62</v>
      </c>
      <c r="AE396" s="18">
        <v>24</v>
      </c>
      <c r="AF396" s="16">
        <v>5565</v>
      </c>
      <c r="AG396" s="16">
        <v>2743</v>
      </c>
    </row>
    <row r="397" spans="1:33" x14ac:dyDescent="0.3">
      <c r="A397">
        <v>6290855005</v>
      </c>
      <c r="B397" s="1">
        <v>42488</v>
      </c>
      <c r="C397" t="str">
        <f t="shared" si="6"/>
        <v>Thursday</v>
      </c>
      <c r="D397">
        <v>5731</v>
      </c>
      <c r="E397">
        <v>4.329999924</v>
      </c>
      <c r="F397">
        <v>4.329999924</v>
      </c>
      <c r="G397">
        <v>0</v>
      </c>
      <c r="H397">
        <v>0</v>
      </c>
      <c r="I397">
        <v>0</v>
      </c>
      <c r="J397">
        <v>4.329999924</v>
      </c>
      <c r="K397">
        <v>0</v>
      </c>
      <c r="L397">
        <v>0</v>
      </c>
      <c r="M397">
        <v>0</v>
      </c>
      <c r="N397">
        <v>255</v>
      </c>
      <c r="O397">
        <v>1185</v>
      </c>
      <c r="P397">
        <v>2687</v>
      </c>
      <c r="Q397">
        <f>SUM(daily_activity[[#This Row],[VeryActiveMinutes]:[SedentaryMinutes]])</f>
        <v>1440</v>
      </c>
      <c r="R397">
        <f>daily_activity[[#This Row],[Total Mintues]]/60</f>
        <v>24</v>
      </c>
      <c r="S397">
        <f>IFERROR(daily_activity[[#This Row],[TotalDistance]]/daily_activity[[#This Row],[TotalSteps]],0)</f>
        <v>7.5554003210608967E-4</v>
      </c>
      <c r="T397">
        <f>IFERROR(daily_activity[[#This Row],[TrackerDistance]]/(daily_activity[[#This Row],[Total Mintues]]*daily_activity[[#This Row],[Step Length]]),0)</f>
        <v>3.9798611111111115</v>
      </c>
      <c r="W397" s="13">
        <v>5731</v>
      </c>
      <c r="X397" s="13">
        <v>2687</v>
      </c>
      <c r="AD397" s="19" t="s">
        <v>60</v>
      </c>
      <c r="AE397" s="19">
        <v>24</v>
      </c>
      <c r="AF397" s="17">
        <v>5731</v>
      </c>
      <c r="AG397" s="17">
        <v>2687</v>
      </c>
    </row>
    <row r="398" spans="1:33" x14ac:dyDescent="0.3">
      <c r="A398">
        <v>6290855005</v>
      </c>
      <c r="B398" s="1">
        <v>42489</v>
      </c>
      <c r="C398" t="str">
        <f t="shared" si="6"/>
        <v>Friday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1440</v>
      </c>
      <c r="P398">
        <v>2060</v>
      </c>
      <c r="Q398">
        <f>SUM(daily_activity[[#This Row],[VeryActiveMinutes]:[SedentaryMinutes]])</f>
        <v>1440</v>
      </c>
      <c r="R398">
        <f>daily_activity[[#This Row],[Total Mintues]]/60</f>
        <v>24</v>
      </c>
      <c r="S398">
        <f>IFERROR(daily_activity[[#This Row],[TotalDistance]]/daily_activity[[#This Row],[TotalSteps]],0)</f>
        <v>0</v>
      </c>
      <c r="T398">
        <f>IFERROR(daily_activity[[#This Row],[TrackerDistance]]/(daily_activity[[#This Row],[Total Mintues]]*daily_activity[[#This Row],[Step Length]]),0)</f>
        <v>0</v>
      </c>
      <c r="W398" s="13">
        <v>0</v>
      </c>
      <c r="X398" s="13">
        <v>2060</v>
      </c>
      <c r="AD398" s="18" t="s">
        <v>58</v>
      </c>
      <c r="AE398" s="18">
        <v>24</v>
      </c>
      <c r="AF398" s="16">
        <v>0</v>
      </c>
      <c r="AG398" s="16">
        <v>2060</v>
      </c>
    </row>
    <row r="399" spans="1:33" x14ac:dyDescent="0.3">
      <c r="A399">
        <v>6290855005</v>
      </c>
      <c r="B399" s="1">
        <v>42490</v>
      </c>
      <c r="C399" t="str">
        <f t="shared" si="6"/>
        <v>Saturday</v>
      </c>
      <c r="D399">
        <v>6744</v>
      </c>
      <c r="E399">
        <v>5.0999999049999998</v>
      </c>
      <c r="F399">
        <v>5.0999999049999998</v>
      </c>
      <c r="G399">
        <v>0</v>
      </c>
      <c r="H399">
        <v>0</v>
      </c>
      <c r="I399">
        <v>0</v>
      </c>
      <c r="J399">
        <v>5.0900001530000001</v>
      </c>
      <c r="K399">
        <v>0.01</v>
      </c>
      <c r="L399">
        <v>0</v>
      </c>
      <c r="M399">
        <v>0</v>
      </c>
      <c r="N399">
        <v>324</v>
      </c>
      <c r="O399">
        <v>1116</v>
      </c>
      <c r="P399">
        <v>2843</v>
      </c>
      <c r="Q399">
        <f>SUM(daily_activity[[#This Row],[VeryActiveMinutes]:[SedentaryMinutes]])</f>
        <v>1440</v>
      </c>
      <c r="R399">
        <f>daily_activity[[#This Row],[Total Mintues]]/60</f>
        <v>24</v>
      </c>
      <c r="S399">
        <f>IFERROR(daily_activity[[#This Row],[TotalDistance]]/daily_activity[[#This Row],[TotalSteps]],0)</f>
        <v>7.5622774392052191E-4</v>
      </c>
      <c r="T399">
        <f>IFERROR(daily_activity[[#This Row],[TrackerDistance]]/(daily_activity[[#This Row],[Total Mintues]]*daily_activity[[#This Row],[Step Length]]),0)</f>
        <v>4.6833333333333336</v>
      </c>
      <c r="W399" s="13">
        <v>6744</v>
      </c>
      <c r="X399" s="13">
        <v>2843</v>
      </c>
      <c r="AD399" s="19" t="s">
        <v>59</v>
      </c>
      <c r="AE399" s="19">
        <v>24</v>
      </c>
      <c r="AF399" s="17">
        <v>6744</v>
      </c>
      <c r="AG399" s="17">
        <v>2843</v>
      </c>
    </row>
    <row r="400" spans="1:33" x14ac:dyDescent="0.3">
      <c r="A400">
        <v>6775888955</v>
      </c>
      <c r="B400" s="1">
        <v>42473</v>
      </c>
      <c r="C400" t="str">
        <f t="shared" si="6"/>
        <v>Wednesday</v>
      </c>
      <c r="D400">
        <v>4053</v>
      </c>
      <c r="E400">
        <v>2.9100000860000002</v>
      </c>
      <c r="F400">
        <v>2.9100000860000002</v>
      </c>
      <c r="G400">
        <v>0</v>
      </c>
      <c r="H400">
        <v>1.1100000139999999</v>
      </c>
      <c r="I400">
        <v>0.579999983</v>
      </c>
      <c r="J400">
        <v>1.2200000289999999</v>
      </c>
      <c r="K400">
        <v>0</v>
      </c>
      <c r="L400">
        <v>17</v>
      </c>
      <c r="M400">
        <v>18</v>
      </c>
      <c r="N400">
        <v>85</v>
      </c>
      <c r="O400">
        <v>1053</v>
      </c>
      <c r="P400">
        <v>2400</v>
      </c>
      <c r="Q400">
        <f>SUM(daily_activity[[#This Row],[VeryActiveMinutes]:[SedentaryMinutes]])</f>
        <v>1173</v>
      </c>
      <c r="R400">
        <f>daily_activity[[#This Row],[Total Mintues]]/60</f>
        <v>19.55</v>
      </c>
      <c r="S400">
        <f>IFERROR(daily_activity[[#This Row],[TotalDistance]]/daily_activity[[#This Row],[TotalSteps]],0)</f>
        <v>7.1798669775474959E-4</v>
      </c>
      <c r="T400">
        <f>IFERROR(daily_activity[[#This Row],[TrackerDistance]]/(daily_activity[[#This Row],[Total Mintues]]*daily_activity[[#This Row],[Step Length]]),0)</f>
        <v>3.4552429667519182</v>
      </c>
      <c r="W400" s="13">
        <v>4053</v>
      </c>
      <c r="X400" s="13">
        <v>2400</v>
      </c>
      <c r="AD400" s="18" t="s">
        <v>62</v>
      </c>
      <c r="AE400" s="18">
        <v>19.55</v>
      </c>
      <c r="AF400" s="16">
        <v>4053</v>
      </c>
      <c r="AG400" s="16">
        <v>2400</v>
      </c>
    </row>
    <row r="401" spans="1:33" x14ac:dyDescent="0.3">
      <c r="A401">
        <v>6775888955</v>
      </c>
      <c r="B401" s="1">
        <v>42474</v>
      </c>
      <c r="C401" t="str">
        <f t="shared" si="6"/>
        <v>Thursday</v>
      </c>
      <c r="D401">
        <v>5162</v>
      </c>
      <c r="E401">
        <v>3.7000000480000002</v>
      </c>
      <c r="F401">
        <v>3.7000000480000002</v>
      </c>
      <c r="G401">
        <v>0</v>
      </c>
      <c r="H401">
        <v>0.87000000499999997</v>
      </c>
      <c r="I401">
        <v>0.86000001400000003</v>
      </c>
      <c r="J401">
        <v>1.9700000289999999</v>
      </c>
      <c r="K401">
        <v>0</v>
      </c>
      <c r="L401">
        <v>14</v>
      </c>
      <c r="M401">
        <v>24</v>
      </c>
      <c r="N401">
        <v>105</v>
      </c>
      <c r="O401">
        <v>863</v>
      </c>
      <c r="P401">
        <v>2507</v>
      </c>
      <c r="Q401">
        <f>SUM(daily_activity[[#This Row],[VeryActiveMinutes]:[SedentaryMinutes]])</f>
        <v>1006</v>
      </c>
      <c r="R401">
        <f>daily_activity[[#This Row],[Total Mintues]]/60</f>
        <v>16.766666666666666</v>
      </c>
      <c r="S401">
        <f>IFERROR(daily_activity[[#This Row],[TotalDistance]]/daily_activity[[#This Row],[TotalSteps]],0)</f>
        <v>7.1677645253777605E-4</v>
      </c>
      <c r="T401">
        <f>IFERROR(daily_activity[[#This Row],[TrackerDistance]]/(daily_activity[[#This Row],[Total Mintues]]*daily_activity[[#This Row],[Step Length]]),0)</f>
        <v>5.1312127236580523</v>
      </c>
      <c r="W401" s="13">
        <v>5162</v>
      </c>
      <c r="X401" s="13">
        <v>2507</v>
      </c>
      <c r="AD401" s="19" t="s">
        <v>60</v>
      </c>
      <c r="AE401" s="19">
        <v>16.766666666666666</v>
      </c>
      <c r="AF401" s="17">
        <v>5162</v>
      </c>
      <c r="AG401" s="17">
        <v>2507</v>
      </c>
    </row>
    <row r="402" spans="1:33" x14ac:dyDescent="0.3">
      <c r="A402">
        <v>6775888955</v>
      </c>
      <c r="B402" s="1">
        <v>42475</v>
      </c>
      <c r="C402" t="str">
        <f t="shared" si="6"/>
        <v>Friday</v>
      </c>
      <c r="D402">
        <v>1282</v>
      </c>
      <c r="E402">
        <v>0.920000017</v>
      </c>
      <c r="F402">
        <v>0.920000017</v>
      </c>
      <c r="G402">
        <v>0</v>
      </c>
      <c r="H402">
        <v>0</v>
      </c>
      <c r="I402">
        <v>0</v>
      </c>
      <c r="J402">
        <v>0.920000017</v>
      </c>
      <c r="K402">
        <v>0</v>
      </c>
      <c r="L402">
        <v>0</v>
      </c>
      <c r="M402">
        <v>0</v>
      </c>
      <c r="N402">
        <v>58</v>
      </c>
      <c r="O402">
        <v>976</v>
      </c>
      <c r="P402">
        <v>2127</v>
      </c>
      <c r="Q402">
        <f>SUM(daily_activity[[#This Row],[VeryActiveMinutes]:[SedentaryMinutes]])</f>
        <v>1034</v>
      </c>
      <c r="R402">
        <f>daily_activity[[#This Row],[Total Mintues]]/60</f>
        <v>17.233333333333334</v>
      </c>
      <c r="S402">
        <f>IFERROR(daily_activity[[#This Row],[TotalDistance]]/daily_activity[[#This Row],[TotalSteps]],0)</f>
        <v>7.1762871840873636E-4</v>
      </c>
      <c r="T402">
        <f>IFERROR(daily_activity[[#This Row],[TrackerDistance]]/(daily_activity[[#This Row],[Total Mintues]]*daily_activity[[#This Row],[Step Length]]),0)</f>
        <v>1.2398452611218569</v>
      </c>
      <c r="W402" s="13">
        <v>1282</v>
      </c>
      <c r="X402" s="13">
        <v>2127</v>
      </c>
      <c r="AD402" s="18" t="s">
        <v>58</v>
      </c>
      <c r="AE402" s="18">
        <v>17.233333333333334</v>
      </c>
      <c r="AF402" s="16">
        <v>1282</v>
      </c>
      <c r="AG402" s="16">
        <v>2127</v>
      </c>
    </row>
    <row r="403" spans="1:33" x14ac:dyDescent="0.3">
      <c r="A403">
        <v>6775888955</v>
      </c>
      <c r="B403" s="1">
        <v>42476</v>
      </c>
      <c r="C403" t="str">
        <f t="shared" si="6"/>
        <v>Saturday</v>
      </c>
      <c r="D403">
        <v>4732</v>
      </c>
      <c r="E403">
        <v>3.3900001049999999</v>
      </c>
      <c r="F403">
        <v>3.3900001049999999</v>
      </c>
      <c r="G403">
        <v>0</v>
      </c>
      <c r="H403">
        <v>2.5199999809999998</v>
      </c>
      <c r="I403">
        <v>0.810000002</v>
      </c>
      <c r="J403">
        <v>5.9999998999999998E-2</v>
      </c>
      <c r="K403">
        <v>0</v>
      </c>
      <c r="L403">
        <v>36</v>
      </c>
      <c r="M403">
        <v>18</v>
      </c>
      <c r="N403">
        <v>9</v>
      </c>
      <c r="O403">
        <v>1377</v>
      </c>
      <c r="P403">
        <v>2225</v>
      </c>
      <c r="Q403">
        <f>SUM(daily_activity[[#This Row],[VeryActiveMinutes]:[SedentaryMinutes]])</f>
        <v>1440</v>
      </c>
      <c r="R403">
        <f>daily_activity[[#This Row],[Total Mintues]]/60</f>
        <v>24</v>
      </c>
      <c r="S403">
        <f>IFERROR(daily_activity[[#This Row],[TotalDistance]]/daily_activity[[#This Row],[TotalSteps]],0)</f>
        <v>7.1639900781910392E-4</v>
      </c>
      <c r="T403">
        <f>IFERROR(daily_activity[[#This Row],[TrackerDistance]]/(daily_activity[[#This Row],[Total Mintues]]*daily_activity[[#This Row],[Step Length]]),0)</f>
        <v>3.286111111111111</v>
      </c>
      <c r="W403" s="13">
        <v>4732</v>
      </c>
      <c r="X403" s="13">
        <v>2225</v>
      </c>
      <c r="AD403" s="19" t="s">
        <v>59</v>
      </c>
      <c r="AE403" s="19">
        <v>24</v>
      </c>
      <c r="AF403" s="17">
        <v>4732</v>
      </c>
      <c r="AG403" s="17">
        <v>2225</v>
      </c>
    </row>
    <row r="404" spans="1:33" x14ac:dyDescent="0.3">
      <c r="A404">
        <v>6775888955</v>
      </c>
      <c r="B404" s="1">
        <v>42477</v>
      </c>
      <c r="C404" t="str">
        <f t="shared" si="6"/>
        <v>Sunday</v>
      </c>
      <c r="D404">
        <v>2497</v>
      </c>
      <c r="E404">
        <v>1.789999962</v>
      </c>
      <c r="F404">
        <v>1.789999962</v>
      </c>
      <c r="G404">
        <v>0</v>
      </c>
      <c r="H404">
        <v>0.34999999399999998</v>
      </c>
      <c r="I404">
        <v>1.1299999949999999</v>
      </c>
      <c r="J404">
        <v>0.310000002</v>
      </c>
      <c r="K404">
        <v>0</v>
      </c>
      <c r="L404">
        <v>5</v>
      </c>
      <c r="M404">
        <v>24</v>
      </c>
      <c r="N404">
        <v>19</v>
      </c>
      <c r="O404">
        <v>1392</v>
      </c>
      <c r="P404">
        <v>2067</v>
      </c>
      <c r="Q404">
        <f>SUM(daily_activity[[#This Row],[VeryActiveMinutes]:[SedentaryMinutes]])</f>
        <v>1440</v>
      </c>
      <c r="R404">
        <f>daily_activity[[#This Row],[Total Mintues]]/60</f>
        <v>24</v>
      </c>
      <c r="S404">
        <f>IFERROR(daily_activity[[#This Row],[TotalDistance]]/daily_activity[[#This Row],[TotalSteps]],0)</f>
        <v>7.1686021706047261E-4</v>
      </c>
      <c r="T404">
        <f>IFERROR(daily_activity[[#This Row],[TrackerDistance]]/(daily_activity[[#This Row],[Total Mintues]]*daily_activity[[#This Row],[Step Length]]),0)</f>
        <v>1.7340277777777777</v>
      </c>
      <c r="W404" s="13">
        <v>2497</v>
      </c>
      <c r="X404" s="13">
        <v>2067</v>
      </c>
      <c r="AD404" s="18" t="s">
        <v>16</v>
      </c>
      <c r="AE404" s="18">
        <v>24</v>
      </c>
      <c r="AF404" s="16">
        <v>2497</v>
      </c>
      <c r="AG404" s="16">
        <v>2067</v>
      </c>
    </row>
    <row r="405" spans="1:33" x14ac:dyDescent="0.3">
      <c r="A405">
        <v>6775888955</v>
      </c>
      <c r="B405" s="1">
        <v>42478</v>
      </c>
      <c r="C405" t="str">
        <f t="shared" si="6"/>
        <v>Monday</v>
      </c>
      <c r="D405">
        <v>8294</v>
      </c>
      <c r="E405">
        <v>5.9499998090000004</v>
      </c>
      <c r="F405">
        <v>5.9499998090000004</v>
      </c>
      <c r="G405">
        <v>0</v>
      </c>
      <c r="H405">
        <v>2</v>
      </c>
      <c r="I405">
        <v>0.769999981</v>
      </c>
      <c r="J405">
        <v>3.170000076</v>
      </c>
      <c r="K405">
        <v>0</v>
      </c>
      <c r="L405">
        <v>30</v>
      </c>
      <c r="M405">
        <v>31</v>
      </c>
      <c r="N405">
        <v>146</v>
      </c>
      <c r="O405">
        <v>1233</v>
      </c>
      <c r="P405">
        <v>2798</v>
      </c>
      <c r="Q405">
        <f>SUM(daily_activity[[#This Row],[VeryActiveMinutes]:[SedentaryMinutes]])</f>
        <v>1440</v>
      </c>
      <c r="R405">
        <f>daily_activity[[#This Row],[Total Mintues]]/60</f>
        <v>24</v>
      </c>
      <c r="S405">
        <f>IFERROR(daily_activity[[#This Row],[TotalDistance]]/daily_activity[[#This Row],[TotalSteps]],0)</f>
        <v>7.17386039184953E-4</v>
      </c>
      <c r="T405">
        <f>IFERROR(daily_activity[[#This Row],[TrackerDistance]]/(daily_activity[[#This Row],[Total Mintues]]*daily_activity[[#This Row],[Step Length]]),0)</f>
        <v>5.759722222222222</v>
      </c>
      <c r="W405" s="13">
        <v>8294</v>
      </c>
      <c r="X405" s="13">
        <v>2798</v>
      </c>
      <c r="AD405" s="19" t="s">
        <v>61</v>
      </c>
      <c r="AE405" s="19">
        <v>24</v>
      </c>
      <c r="AF405" s="17">
        <v>8294</v>
      </c>
      <c r="AG405" s="17">
        <v>2798</v>
      </c>
    </row>
    <row r="406" spans="1:33" x14ac:dyDescent="0.3">
      <c r="A406">
        <v>6775888955</v>
      </c>
      <c r="B406" s="1">
        <v>42479</v>
      </c>
      <c r="C406" t="str">
        <f t="shared" si="6"/>
        <v>Tuesday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1440</v>
      </c>
      <c r="P406">
        <v>1841</v>
      </c>
      <c r="Q406">
        <f>SUM(daily_activity[[#This Row],[VeryActiveMinutes]:[SedentaryMinutes]])</f>
        <v>1440</v>
      </c>
      <c r="R406">
        <f>daily_activity[[#This Row],[Total Mintues]]/60</f>
        <v>24</v>
      </c>
      <c r="S406">
        <f>IFERROR(daily_activity[[#This Row],[TotalDistance]]/daily_activity[[#This Row],[TotalSteps]],0)</f>
        <v>0</v>
      </c>
      <c r="T406">
        <f>IFERROR(daily_activity[[#This Row],[TrackerDistance]]/(daily_activity[[#This Row],[Total Mintues]]*daily_activity[[#This Row],[Step Length]]),0)</f>
        <v>0</v>
      </c>
      <c r="W406" s="13">
        <v>0</v>
      </c>
      <c r="X406" s="13">
        <v>1841</v>
      </c>
      <c r="AD406" s="18" t="s">
        <v>57</v>
      </c>
      <c r="AE406" s="18">
        <v>24</v>
      </c>
      <c r="AF406" s="16">
        <v>0</v>
      </c>
      <c r="AG406" s="16">
        <v>1841</v>
      </c>
    </row>
    <row r="407" spans="1:33" x14ac:dyDescent="0.3">
      <c r="A407">
        <v>6775888955</v>
      </c>
      <c r="B407" s="1">
        <v>42480</v>
      </c>
      <c r="C407" t="str">
        <f t="shared" si="6"/>
        <v>Wednesday</v>
      </c>
      <c r="D407">
        <v>10771</v>
      </c>
      <c r="E407">
        <v>7.7199997900000001</v>
      </c>
      <c r="F407">
        <v>7.7199997900000001</v>
      </c>
      <c r="G407">
        <v>0</v>
      </c>
      <c r="H407">
        <v>3.7699999809999998</v>
      </c>
      <c r="I407">
        <v>1.7400000099999999</v>
      </c>
      <c r="J407">
        <v>2.2200000289999999</v>
      </c>
      <c r="K407">
        <v>0</v>
      </c>
      <c r="L407">
        <v>70</v>
      </c>
      <c r="M407">
        <v>113</v>
      </c>
      <c r="N407">
        <v>178</v>
      </c>
      <c r="O407">
        <v>1079</v>
      </c>
      <c r="P407">
        <v>3727</v>
      </c>
      <c r="Q407">
        <f>SUM(daily_activity[[#This Row],[VeryActiveMinutes]:[SedentaryMinutes]])</f>
        <v>1440</v>
      </c>
      <c r="R407">
        <f>daily_activity[[#This Row],[Total Mintues]]/60</f>
        <v>24</v>
      </c>
      <c r="S407">
        <f>IFERROR(daily_activity[[#This Row],[TotalDistance]]/daily_activity[[#This Row],[TotalSteps]],0)</f>
        <v>7.1673937331724071E-4</v>
      </c>
      <c r="T407">
        <f>IFERROR(daily_activity[[#This Row],[TrackerDistance]]/(daily_activity[[#This Row],[Total Mintues]]*daily_activity[[#This Row],[Step Length]]),0)</f>
        <v>7.4798611111111111</v>
      </c>
      <c r="W407" s="13">
        <v>10771</v>
      </c>
      <c r="X407" s="13">
        <v>3727</v>
      </c>
      <c r="AD407" s="19" t="s">
        <v>62</v>
      </c>
      <c r="AE407" s="19">
        <v>24</v>
      </c>
      <c r="AF407" s="17">
        <v>10771</v>
      </c>
      <c r="AG407" s="17">
        <v>3727</v>
      </c>
    </row>
    <row r="408" spans="1:33" x14ac:dyDescent="0.3">
      <c r="A408">
        <v>6775888955</v>
      </c>
      <c r="B408" s="1">
        <v>42481</v>
      </c>
      <c r="C408" t="str">
        <f t="shared" si="6"/>
        <v>Thursday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1440</v>
      </c>
      <c r="P408">
        <v>1841</v>
      </c>
      <c r="Q408">
        <f>SUM(daily_activity[[#This Row],[VeryActiveMinutes]:[SedentaryMinutes]])</f>
        <v>1440</v>
      </c>
      <c r="R408">
        <f>daily_activity[[#This Row],[Total Mintues]]/60</f>
        <v>24</v>
      </c>
      <c r="S408">
        <f>IFERROR(daily_activity[[#This Row],[TotalDistance]]/daily_activity[[#This Row],[TotalSteps]],0)</f>
        <v>0</v>
      </c>
      <c r="T408">
        <f>IFERROR(daily_activity[[#This Row],[TrackerDistance]]/(daily_activity[[#This Row],[Total Mintues]]*daily_activity[[#This Row],[Step Length]]),0)</f>
        <v>0</v>
      </c>
      <c r="W408" s="13">
        <v>0</v>
      </c>
      <c r="X408" s="13">
        <v>1841</v>
      </c>
      <c r="AD408" s="18" t="s">
        <v>60</v>
      </c>
      <c r="AE408" s="18">
        <v>24</v>
      </c>
      <c r="AF408" s="16">
        <v>0</v>
      </c>
      <c r="AG408" s="16">
        <v>1841</v>
      </c>
    </row>
    <row r="409" spans="1:33" x14ac:dyDescent="0.3">
      <c r="A409">
        <v>6775888955</v>
      </c>
      <c r="B409" s="1">
        <v>42482</v>
      </c>
      <c r="C409" t="str">
        <f t="shared" si="6"/>
        <v>Friday</v>
      </c>
      <c r="D409">
        <v>637</v>
      </c>
      <c r="E409">
        <v>0.46000000800000002</v>
      </c>
      <c r="F409">
        <v>0.46000000800000002</v>
      </c>
      <c r="G409">
        <v>0</v>
      </c>
      <c r="H409">
        <v>0</v>
      </c>
      <c r="I409">
        <v>0</v>
      </c>
      <c r="J409">
        <v>0.46000000800000002</v>
      </c>
      <c r="K409">
        <v>0</v>
      </c>
      <c r="L409">
        <v>0</v>
      </c>
      <c r="M409">
        <v>0</v>
      </c>
      <c r="N409">
        <v>20</v>
      </c>
      <c r="O409">
        <v>1420</v>
      </c>
      <c r="P409">
        <v>1922</v>
      </c>
      <c r="Q409">
        <f>SUM(daily_activity[[#This Row],[VeryActiveMinutes]:[SedentaryMinutes]])</f>
        <v>1440</v>
      </c>
      <c r="R409">
        <f>daily_activity[[#This Row],[Total Mintues]]/60</f>
        <v>24</v>
      </c>
      <c r="S409">
        <f>IFERROR(daily_activity[[#This Row],[TotalDistance]]/daily_activity[[#This Row],[TotalSteps]],0)</f>
        <v>7.2213502040816327E-4</v>
      </c>
      <c r="T409">
        <f>IFERROR(daily_activity[[#This Row],[TrackerDistance]]/(daily_activity[[#This Row],[Total Mintues]]*daily_activity[[#This Row],[Step Length]]),0)</f>
        <v>0.44236111111111115</v>
      </c>
      <c r="W409" s="13">
        <v>637</v>
      </c>
      <c r="X409" s="13">
        <v>1922</v>
      </c>
      <c r="AD409" s="19" t="s">
        <v>58</v>
      </c>
      <c r="AE409" s="19">
        <v>24</v>
      </c>
      <c r="AF409" s="17">
        <v>637</v>
      </c>
      <c r="AG409" s="17">
        <v>1922</v>
      </c>
    </row>
    <row r="410" spans="1:33" x14ac:dyDescent="0.3">
      <c r="A410">
        <v>6775888955</v>
      </c>
      <c r="B410" s="1">
        <v>42483</v>
      </c>
      <c r="C410" t="str">
        <f t="shared" si="6"/>
        <v>Saturday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1440</v>
      </c>
      <c r="P410">
        <v>1841</v>
      </c>
      <c r="Q410">
        <f>SUM(daily_activity[[#This Row],[VeryActiveMinutes]:[SedentaryMinutes]])</f>
        <v>1440</v>
      </c>
      <c r="R410">
        <f>daily_activity[[#This Row],[Total Mintues]]/60</f>
        <v>24</v>
      </c>
      <c r="S410">
        <f>IFERROR(daily_activity[[#This Row],[TotalDistance]]/daily_activity[[#This Row],[TotalSteps]],0)</f>
        <v>0</v>
      </c>
      <c r="T410">
        <f>IFERROR(daily_activity[[#This Row],[TrackerDistance]]/(daily_activity[[#This Row],[Total Mintues]]*daily_activity[[#This Row],[Step Length]]),0)</f>
        <v>0</v>
      </c>
      <c r="W410" s="13">
        <v>0</v>
      </c>
      <c r="X410" s="13">
        <v>1841</v>
      </c>
      <c r="AD410" s="18" t="s">
        <v>59</v>
      </c>
      <c r="AE410" s="18">
        <v>24</v>
      </c>
      <c r="AF410" s="16">
        <v>0</v>
      </c>
      <c r="AG410" s="16">
        <v>1841</v>
      </c>
    </row>
    <row r="411" spans="1:33" x14ac:dyDescent="0.3">
      <c r="A411">
        <v>6775888955</v>
      </c>
      <c r="B411" s="1">
        <v>42484</v>
      </c>
      <c r="C411" t="str">
        <f t="shared" si="6"/>
        <v>Sunday</v>
      </c>
      <c r="D411">
        <v>2153</v>
      </c>
      <c r="E411">
        <v>1.539999962</v>
      </c>
      <c r="F411">
        <v>1.539999962</v>
      </c>
      <c r="G411">
        <v>0</v>
      </c>
      <c r="H411">
        <v>0.769999981</v>
      </c>
      <c r="I411">
        <v>0.62000000499999997</v>
      </c>
      <c r="J411">
        <v>0.15000000599999999</v>
      </c>
      <c r="K411">
        <v>0</v>
      </c>
      <c r="L411">
        <v>11</v>
      </c>
      <c r="M411">
        <v>18</v>
      </c>
      <c r="N411">
        <v>11</v>
      </c>
      <c r="O411">
        <v>1400</v>
      </c>
      <c r="P411">
        <v>2053</v>
      </c>
      <c r="Q411">
        <f>SUM(daily_activity[[#This Row],[VeryActiveMinutes]:[SedentaryMinutes]])</f>
        <v>1440</v>
      </c>
      <c r="R411">
        <f>daily_activity[[#This Row],[Total Mintues]]/60</f>
        <v>24</v>
      </c>
      <c r="S411">
        <f>IFERROR(daily_activity[[#This Row],[TotalDistance]]/daily_activity[[#This Row],[TotalSteps]],0)</f>
        <v>7.1528098560148627E-4</v>
      </c>
      <c r="T411">
        <f>IFERROR(daily_activity[[#This Row],[TrackerDistance]]/(daily_activity[[#This Row],[Total Mintues]]*daily_activity[[#This Row],[Step Length]]),0)</f>
        <v>1.4951388888888888</v>
      </c>
      <c r="W411" s="13">
        <v>2153</v>
      </c>
      <c r="X411" s="13">
        <v>2053</v>
      </c>
      <c r="AD411" s="19" t="s">
        <v>16</v>
      </c>
      <c r="AE411" s="19">
        <v>24</v>
      </c>
      <c r="AF411" s="17">
        <v>2153</v>
      </c>
      <c r="AG411" s="17">
        <v>2053</v>
      </c>
    </row>
    <row r="412" spans="1:33" x14ac:dyDescent="0.3">
      <c r="A412">
        <v>6775888955</v>
      </c>
      <c r="B412" s="1">
        <v>42485</v>
      </c>
      <c r="C412" t="str">
        <f t="shared" si="6"/>
        <v>Monday</v>
      </c>
      <c r="D412">
        <v>6474</v>
      </c>
      <c r="E412">
        <v>4.6399998660000001</v>
      </c>
      <c r="F412">
        <v>4.6399998660000001</v>
      </c>
      <c r="G412">
        <v>0</v>
      </c>
      <c r="H412">
        <v>2.2699999809999998</v>
      </c>
      <c r="I412">
        <v>0.46000000800000002</v>
      </c>
      <c r="J412">
        <v>1.8999999759999999</v>
      </c>
      <c r="K412">
        <v>0</v>
      </c>
      <c r="L412">
        <v>33</v>
      </c>
      <c r="M412">
        <v>13</v>
      </c>
      <c r="N412">
        <v>92</v>
      </c>
      <c r="O412">
        <v>1302</v>
      </c>
      <c r="P412">
        <v>2484</v>
      </c>
      <c r="Q412">
        <f>SUM(daily_activity[[#This Row],[VeryActiveMinutes]:[SedentaryMinutes]])</f>
        <v>1440</v>
      </c>
      <c r="R412">
        <f>daily_activity[[#This Row],[Total Mintues]]/60</f>
        <v>24</v>
      </c>
      <c r="S412">
        <f>IFERROR(daily_activity[[#This Row],[TotalDistance]]/daily_activity[[#This Row],[TotalSteps]],0)</f>
        <v>7.1671298517145504E-4</v>
      </c>
      <c r="T412">
        <f>IFERROR(daily_activity[[#This Row],[TrackerDistance]]/(daily_activity[[#This Row],[Total Mintues]]*daily_activity[[#This Row],[Step Length]]),0)</f>
        <v>4.4958333333333336</v>
      </c>
      <c r="W412" s="13">
        <v>6474</v>
      </c>
      <c r="X412" s="13">
        <v>2484</v>
      </c>
      <c r="AD412" s="18" t="s">
        <v>61</v>
      </c>
      <c r="AE412" s="18">
        <v>24</v>
      </c>
      <c r="AF412" s="16">
        <v>6474</v>
      </c>
      <c r="AG412" s="16">
        <v>2484</v>
      </c>
    </row>
    <row r="413" spans="1:33" x14ac:dyDescent="0.3">
      <c r="A413">
        <v>6775888955</v>
      </c>
      <c r="B413" s="1">
        <v>42486</v>
      </c>
      <c r="C413" t="str">
        <f t="shared" si="6"/>
        <v>Tuesday</v>
      </c>
      <c r="D413">
        <v>7091</v>
      </c>
      <c r="E413">
        <v>5.2699999809999998</v>
      </c>
      <c r="F413">
        <v>5.2699999809999998</v>
      </c>
      <c r="G413">
        <v>1.9595960379999999</v>
      </c>
      <c r="H413">
        <v>3.4800000190000002</v>
      </c>
      <c r="I413">
        <v>0.87000000499999997</v>
      </c>
      <c r="J413">
        <v>0.730000019</v>
      </c>
      <c r="K413">
        <v>0</v>
      </c>
      <c r="L413">
        <v>42</v>
      </c>
      <c r="M413">
        <v>30</v>
      </c>
      <c r="N413">
        <v>47</v>
      </c>
      <c r="O413">
        <v>1321</v>
      </c>
      <c r="P413">
        <v>2584</v>
      </c>
      <c r="Q413">
        <f>SUM(daily_activity[[#This Row],[VeryActiveMinutes]:[SedentaryMinutes]])</f>
        <v>1440</v>
      </c>
      <c r="R413">
        <f>daily_activity[[#This Row],[Total Mintues]]/60</f>
        <v>24</v>
      </c>
      <c r="S413">
        <f>IFERROR(daily_activity[[#This Row],[TotalDistance]]/daily_activity[[#This Row],[TotalSteps]],0)</f>
        <v>7.431955973769567E-4</v>
      </c>
      <c r="T413">
        <f>IFERROR(daily_activity[[#This Row],[TrackerDistance]]/(daily_activity[[#This Row],[Total Mintues]]*daily_activity[[#This Row],[Step Length]]),0)</f>
        <v>4.9243055555555548</v>
      </c>
      <c r="W413" s="13">
        <v>7091</v>
      </c>
      <c r="X413" s="13">
        <v>2584</v>
      </c>
      <c r="AD413" s="19" t="s">
        <v>57</v>
      </c>
      <c r="AE413" s="19">
        <v>24</v>
      </c>
      <c r="AF413" s="17">
        <v>7091</v>
      </c>
      <c r="AG413" s="17">
        <v>2584</v>
      </c>
    </row>
    <row r="414" spans="1:33" x14ac:dyDescent="0.3">
      <c r="A414">
        <v>6775888955</v>
      </c>
      <c r="B414" s="1">
        <v>42487</v>
      </c>
      <c r="C414" t="str">
        <f t="shared" si="6"/>
        <v>Wednesday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1440</v>
      </c>
      <c r="P414">
        <v>1841</v>
      </c>
      <c r="Q414">
        <f>SUM(daily_activity[[#This Row],[VeryActiveMinutes]:[SedentaryMinutes]])</f>
        <v>1440</v>
      </c>
      <c r="R414">
        <f>daily_activity[[#This Row],[Total Mintues]]/60</f>
        <v>24</v>
      </c>
      <c r="S414">
        <f>IFERROR(daily_activity[[#This Row],[TotalDistance]]/daily_activity[[#This Row],[TotalSteps]],0)</f>
        <v>0</v>
      </c>
      <c r="T414">
        <f>IFERROR(daily_activity[[#This Row],[TrackerDistance]]/(daily_activity[[#This Row],[Total Mintues]]*daily_activity[[#This Row],[Step Length]]),0)</f>
        <v>0</v>
      </c>
      <c r="W414" s="13">
        <v>0</v>
      </c>
      <c r="X414" s="13">
        <v>1841</v>
      </c>
      <c r="AD414" s="18" t="s">
        <v>62</v>
      </c>
      <c r="AE414" s="18">
        <v>24</v>
      </c>
      <c r="AF414" s="16">
        <v>0</v>
      </c>
      <c r="AG414" s="16">
        <v>1841</v>
      </c>
    </row>
    <row r="415" spans="1:33" x14ac:dyDescent="0.3">
      <c r="A415">
        <v>6775888955</v>
      </c>
      <c r="B415" s="1">
        <v>42488</v>
      </c>
      <c r="C415" t="str">
        <f t="shared" si="6"/>
        <v>Thursday</v>
      </c>
      <c r="D415">
        <v>703</v>
      </c>
      <c r="E415">
        <v>0.5</v>
      </c>
      <c r="F415">
        <v>0.5</v>
      </c>
      <c r="G415">
        <v>0</v>
      </c>
      <c r="H415">
        <v>5.9999998999999998E-2</v>
      </c>
      <c r="I415">
        <v>0.20000000300000001</v>
      </c>
      <c r="J415">
        <v>0.23999999499999999</v>
      </c>
      <c r="K415">
        <v>0</v>
      </c>
      <c r="L415">
        <v>2</v>
      </c>
      <c r="M415">
        <v>13</v>
      </c>
      <c r="N415">
        <v>15</v>
      </c>
      <c r="O415">
        <v>1410</v>
      </c>
      <c r="P415">
        <v>1993</v>
      </c>
      <c r="Q415">
        <f>SUM(daily_activity[[#This Row],[VeryActiveMinutes]:[SedentaryMinutes]])</f>
        <v>1440</v>
      </c>
      <c r="R415">
        <f>daily_activity[[#This Row],[Total Mintues]]/60</f>
        <v>24</v>
      </c>
      <c r="S415">
        <f>IFERROR(daily_activity[[#This Row],[TotalDistance]]/daily_activity[[#This Row],[TotalSteps]],0)</f>
        <v>7.1123755334281653E-4</v>
      </c>
      <c r="T415">
        <f>IFERROR(daily_activity[[#This Row],[TrackerDistance]]/(daily_activity[[#This Row],[Total Mintues]]*daily_activity[[#This Row],[Step Length]]),0)</f>
        <v>0.48819444444444443</v>
      </c>
      <c r="W415" s="13">
        <v>703</v>
      </c>
      <c r="X415" s="13">
        <v>1993</v>
      </c>
      <c r="AD415" s="19" t="s">
        <v>60</v>
      </c>
      <c r="AE415" s="19">
        <v>24</v>
      </c>
      <c r="AF415" s="17">
        <v>703</v>
      </c>
      <c r="AG415" s="17">
        <v>1993</v>
      </c>
    </row>
    <row r="416" spans="1:33" x14ac:dyDescent="0.3">
      <c r="A416">
        <v>6775888955</v>
      </c>
      <c r="B416" s="1">
        <v>42489</v>
      </c>
      <c r="C416" t="str">
        <f t="shared" si="6"/>
        <v>Friday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1440</v>
      </c>
      <c r="P416">
        <v>1841</v>
      </c>
      <c r="Q416">
        <f>SUM(daily_activity[[#This Row],[VeryActiveMinutes]:[SedentaryMinutes]])</f>
        <v>1440</v>
      </c>
      <c r="R416">
        <f>daily_activity[[#This Row],[Total Mintues]]/60</f>
        <v>24</v>
      </c>
      <c r="S416">
        <f>IFERROR(daily_activity[[#This Row],[TotalDistance]]/daily_activity[[#This Row],[TotalSteps]],0)</f>
        <v>0</v>
      </c>
      <c r="T416">
        <f>IFERROR(daily_activity[[#This Row],[TrackerDistance]]/(daily_activity[[#This Row],[Total Mintues]]*daily_activity[[#This Row],[Step Length]]),0)</f>
        <v>0</v>
      </c>
      <c r="W416" s="13">
        <v>0</v>
      </c>
      <c r="X416" s="13">
        <v>1841</v>
      </c>
      <c r="AD416" s="18" t="s">
        <v>58</v>
      </c>
      <c r="AE416" s="18">
        <v>24</v>
      </c>
      <c r="AF416" s="16">
        <v>0</v>
      </c>
      <c r="AG416" s="16">
        <v>1841</v>
      </c>
    </row>
    <row r="417" spans="1:33" x14ac:dyDescent="0.3">
      <c r="A417">
        <v>6775888955</v>
      </c>
      <c r="B417" s="1">
        <v>42490</v>
      </c>
      <c r="C417" t="str">
        <f t="shared" si="6"/>
        <v>Saturday</v>
      </c>
      <c r="D417">
        <v>2503</v>
      </c>
      <c r="E417">
        <v>1.789999962</v>
      </c>
      <c r="F417">
        <v>1.789999962</v>
      </c>
      <c r="G417">
        <v>0</v>
      </c>
      <c r="H417">
        <v>0.15999999600000001</v>
      </c>
      <c r="I417">
        <v>0.15999999600000001</v>
      </c>
      <c r="J417">
        <v>1.480000019</v>
      </c>
      <c r="K417">
        <v>0</v>
      </c>
      <c r="L417">
        <v>3</v>
      </c>
      <c r="M417">
        <v>9</v>
      </c>
      <c r="N417">
        <v>84</v>
      </c>
      <c r="O417">
        <v>1344</v>
      </c>
      <c r="P417">
        <v>2280</v>
      </c>
      <c r="Q417">
        <f>SUM(daily_activity[[#This Row],[VeryActiveMinutes]:[SedentaryMinutes]])</f>
        <v>1440</v>
      </c>
      <c r="R417">
        <f>daily_activity[[#This Row],[Total Mintues]]/60</f>
        <v>24</v>
      </c>
      <c r="S417">
        <f>IFERROR(daily_activity[[#This Row],[TotalDistance]]/daily_activity[[#This Row],[TotalSteps]],0)</f>
        <v>7.1514181462245302E-4</v>
      </c>
      <c r="T417">
        <f>IFERROR(daily_activity[[#This Row],[TrackerDistance]]/(daily_activity[[#This Row],[Total Mintues]]*daily_activity[[#This Row],[Step Length]]),0)</f>
        <v>1.7381944444444446</v>
      </c>
      <c r="W417" s="13">
        <v>2503</v>
      </c>
      <c r="X417" s="13">
        <v>2280</v>
      </c>
      <c r="AD417" s="19" t="s">
        <v>59</v>
      </c>
      <c r="AE417" s="19">
        <v>24</v>
      </c>
      <c r="AF417" s="17">
        <v>2503</v>
      </c>
      <c r="AG417" s="17">
        <v>2280</v>
      </c>
    </row>
    <row r="418" spans="1:33" x14ac:dyDescent="0.3">
      <c r="A418">
        <v>6962181067</v>
      </c>
      <c r="B418" s="1">
        <v>42473</v>
      </c>
      <c r="C418" t="str">
        <f t="shared" si="6"/>
        <v>Wednesday</v>
      </c>
      <c r="D418">
        <v>5652</v>
      </c>
      <c r="E418">
        <v>3.7400000100000002</v>
      </c>
      <c r="F418">
        <v>3.7400000100000002</v>
      </c>
      <c r="G418">
        <v>0</v>
      </c>
      <c r="H418">
        <v>0.56999999300000004</v>
      </c>
      <c r="I418">
        <v>1.210000038</v>
      </c>
      <c r="J418">
        <v>1.960000038</v>
      </c>
      <c r="K418">
        <v>0</v>
      </c>
      <c r="L418">
        <v>8</v>
      </c>
      <c r="M418">
        <v>24</v>
      </c>
      <c r="N418">
        <v>142</v>
      </c>
      <c r="O418">
        <v>548</v>
      </c>
      <c r="P418">
        <v>1718</v>
      </c>
      <c r="Q418">
        <f>SUM(daily_activity[[#This Row],[VeryActiveMinutes]:[SedentaryMinutes]])</f>
        <v>722</v>
      </c>
      <c r="R418">
        <f>daily_activity[[#This Row],[Total Mintues]]/60</f>
        <v>12.033333333333333</v>
      </c>
      <c r="S418">
        <f>IFERROR(daily_activity[[#This Row],[TotalDistance]]/daily_activity[[#This Row],[TotalSteps]],0)</f>
        <v>6.6171266985138005E-4</v>
      </c>
      <c r="T418">
        <f>IFERROR(daily_activity[[#This Row],[TrackerDistance]]/(daily_activity[[#This Row],[Total Mintues]]*daily_activity[[#This Row],[Step Length]]),0)</f>
        <v>7.8282548476454297</v>
      </c>
      <c r="W418" s="13">
        <v>5652</v>
      </c>
      <c r="X418" s="13">
        <v>1718</v>
      </c>
      <c r="AD418" s="18" t="s">
        <v>62</v>
      </c>
      <c r="AE418" s="18">
        <v>12.033333333333333</v>
      </c>
      <c r="AF418" s="16">
        <v>5652</v>
      </c>
      <c r="AG418" s="16">
        <v>1718</v>
      </c>
    </row>
    <row r="419" spans="1:33" x14ac:dyDescent="0.3">
      <c r="A419">
        <v>6962181067</v>
      </c>
      <c r="B419" s="1">
        <v>42474</v>
      </c>
      <c r="C419" t="str">
        <f t="shared" si="6"/>
        <v>Thursday</v>
      </c>
      <c r="D419">
        <v>1551</v>
      </c>
      <c r="E419">
        <v>1.0299999710000001</v>
      </c>
      <c r="F419">
        <v>1.0299999710000001</v>
      </c>
      <c r="G419">
        <v>0</v>
      </c>
      <c r="H419">
        <v>0</v>
      </c>
      <c r="I419">
        <v>0</v>
      </c>
      <c r="J419">
        <v>1.0299999710000001</v>
      </c>
      <c r="K419">
        <v>0</v>
      </c>
      <c r="L419">
        <v>0</v>
      </c>
      <c r="M419">
        <v>0</v>
      </c>
      <c r="N419">
        <v>86</v>
      </c>
      <c r="O419">
        <v>862</v>
      </c>
      <c r="P419">
        <v>1466</v>
      </c>
      <c r="Q419">
        <f>SUM(daily_activity[[#This Row],[VeryActiveMinutes]:[SedentaryMinutes]])</f>
        <v>948</v>
      </c>
      <c r="R419">
        <f>daily_activity[[#This Row],[Total Mintues]]/60</f>
        <v>15.8</v>
      </c>
      <c r="S419">
        <f>IFERROR(daily_activity[[#This Row],[TotalDistance]]/daily_activity[[#This Row],[TotalSteps]],0)</f>
        <v>6.640876666666667E-4</v>
      </c>
      <c r="T419">
        <f>IFERROR(daily_activity[[#This Row],[TrackerDistance]]/(daily_activity[[#This Row],[Total Mintues]]*daily_activity[[#This Row],[Step Length]]),0)</f>
        <v>1.6360759493670887</v>
      </c>
      <c r="W419" s="13">
        <v>1551</v>
      </c>
      <c r="X419" s="13">
        <v>1466</v>
      </c>
      <c r="AD419" s="19" t="s">
        <v>60</v>
      </c>
      <c r="AE419" s="19">
        <v>15.8</v>
      </c>
      <c r="AF419" s="17">
        <v>1551</v>
      </c>
      <c r="AG419" s="17">
        <v>1466</v>
      </c>
    </row>
    <row r="420" spans="1:33" x14ac:dyDescent="0.3">
      <c r="A420">
        <v>6962181067</v>
      </c>
      <c r="B420" s="1">
        <v>42475</v>
      </c>
      <c r="C420" t="str">
        <f t="shared" si="6"/>
        <v>Friday</v>
      </c>
      <c r="D420">
        <v>5563</v>
      </c>
      <c r="E420">
        <v>3.6800000669999999</v>
      </c>
      <c r="F420">
        <v>3.6800000669999999</v>
      </c>
      <c r="G420">
        <v>0</v>
      </c>
      <c r="H420">
        <v>0</v>
      </c>
      <c r="I420">
        <v>0</v>
      </c>
      <c r="J420">
        <v>3.6800000669999999</v>
      </c>
      <c r="K420">
        <v>0</v>
      </c>
      <c r="L420">
        <v>0</v>
      </c>
      <c r="M420">
        <v>0</v>
      </c>
      <c r="N420">
        <v>217</v>
      </c>
      <c r="O420">
        <v>837</v>
      </c>
      <c r="P420">
        <v>1756</v>
      </c>
      <c r="Q420">
        <f>SUM(daily_activity[[#This Row],[VeryActiveMinutes]:[SedentaryMinutes]])</f>
        <v>1054</v>
      </c>
      <c r="R420">
        <f>daily_activity[[#This Row],[Total Mintues]]/60</f>
        <v>17.566666666666666</v>
      </c>
      <c r="S420">
        <f>IFERROR(daily_activity[[#This Row],[TotalDistance]]/daily_activity[[#This Row],[TotalSteps]],0)</f>
        <v>6.6151358385763072E-4</v>
      </c>
      <c r="T420">
        <f>IFERROR(daily_activity[[#This Row],[TrackerDistance]]/(daily_activity[[#This Row],[Total Mintues]]*daily_activity[[#This Row],[Step Length]]),0)</f>
        <v>5.2779886148007593</v>
      </c>
      <c r="W420" s="13">
        <v>5563</v>
      </c>
      <c r="X420" s="13">
        <v>1756</v>
      </c>
      <c r="AD420" s="18" t="s">
        <v>58</v>
      </c>
      <c r="AE420" s="18">
        <v>17.566666666666666</v>
      </c>
      <c r="AF420" s="16">
        <v>5563</v>
      </c>
      <c r="AG420" s="16">
        <v>1756</v>
      </c>
    </row>
    <row r="421" spans="1:33" x14ac:dyDescent="0.3">
      <c r="A421">
        <v>6962181067</v>
      </c>
      <c r="B421" s="1">
        <v>42476</v>
      </c>
      <c r="C421" t="str">
        <f t="shared" si="6"/>
        <v>Saturday</v>
      </c>
      <c r="D421">
        <v>13217</v>
      </c>
      <c r="E421">
        <v>8.7399997710000008</v>
      </c>
      <c r="F421">
        <v>8.7399997710000008</v>
      </c>
      <c r="G421">
        <v>0</v>
      </c>
      <c r="H421">
        <v>3.6600000860000002</v>
      </c>
      <c r="I421">
        <v>0.189999998</v>
      </c>
      <c r="J421">
        <v>4.8800001139999996</v>
      </c>
      <c r="K421">
        <v>0</v>
      </c>
      <c r="L421">
        <v>50</v>
      </c>
      <c r="M421">
        <v>3</v>
      </c>
      <c r="N421">
        <v>280</v>
      </c>
      <c r="O421">
        <v>741</v>
      </c>
      <c r="P421">
        <v>2173</v>
      </c>
      <c r="Q421">
        <f>SUM(daily_activity[[#This Row],[VeryActiveMinutes]:[SedentaryMinutes]])</f>
        <v>1074</v>
      </c>
      <c r="R421">
        <f>daily_activity[[#This Row],[Total Mintues]]/60</f>
        <v>17.899999999999999</v>
      </c>
      <c r="S421">
        <f>IFERROR(daily_activity[[#This Row],[TotalDistance]]/daily_activity[[#This Row],[TotalSteps]],0)</f>
        <v>6.6126955973367643E-4</v>
      </c>
      <c r="T421">
        <f>IFERROR(daily_activity[[#This Row],[TrackerDistance]]/(daily_activity[[#This Row],[Total Mintues]]*daily_activity[[#This Row],[Step Length]]),0)</f>
        <v>12.306331471135939</v>
      </c>
      <c r="W421" s="13">
        <v>13217</v>
      </c>
      <c r="X421" s="13">
        <v>2173</v>
      </c>
      <c r="AD421" s="19" t="s">
        <v>59</v>
      </c>
      <c r="AE421" s="19">
        <v>17.899999999999999</v>
      </c>
      <c r="AF421" s="17">
        <v>13217</v>
      </c>
      <c r="AG421" s="17">
        <v>2173</v>
      </c>
    </row>
    <row r="422" spans="1:33" x14ac:dyDescent="0.3">
      <c r="A422">
        <v>6962181067</v>
      </c>
      <c r="B422" s="1">
        <v>42477</v>
      </c>
      <c r="C422" t="str">
        <f t="shared" si="6"/>
        <v>Sunday</v>
      </c>
      <c r="D422">
        <v>10145</v>
      </c>
      <c r="E422">
        <v>6.7100000380000004</v>
      </c>
      <c r="F422">
        <v>6.7100000380000004</v>
      </c>
      <c r="G422">
        <v>0</v>
      </c>
      <c r="H422">
        <v>0.33000001299999998</v>
      </c>
      <c r="I422">
        <v>0.68000000699999996</v>
      </c>
      <c r="J422">
        <v>5.6900000569999998</v>
      </c>
      <c r="K422">
        <v>0</v>
      </c>
      <c r="L422">
        <v>5</v>
      </c>
      <c r="M422">
        <v>13</v>
      </c>
      <c r="N422">
        <v>295</v>
      </c>
      <c r="O422">
        <v>634</v>
      </c>
      <c r="P422">
        <v>2027</v>
      </c>
      <c r="Q422">
        <f>SUM(daily_activity[[#This Row],[VeryActiveMinutes]:[SedentaryMinutes]])</f>
        <v>947</v>
      </c>
      <c r="R422">
        <f>daily_activity[[#This Row],[Total Mintues]]/60</f>
        <v>15.783333333333333</v>
      </c>
      <c r="S422">
        <f>IFERROR(daily_activity[[#This Row],[TotalDistance]]/daily_activity[[#This Row],[TotalSteps]],0)</f>
        <v>6.6140956510596361E-4</v>
      </c>
      <c r="T422">
        <f>IFERROR(daily_activity[[#This Row],[TrackerDistance]]/(daily_activity[[#This Row],[Total Mintues]]*daily_activity[[#This Row],[Step Length]]),0)</f>
        <v>10.712777191129883</v>
      </c>
      <c r="W422" s="13">
        <v>10145</v>
      </c>
      <c r="X422" s="13">
        <v>2027</v>
      </c>
      <c r="AD422" s="18" t="s">
        <v>16</v>
      </c>
      <c r="AE422" s="18">
        <v>15.783333333333333</v>
      </c>
      <c r="AF422" s="16">
        <v>10145</v>
      </c>
      <c r="AG422" s="16">
        <v>2027</v>
      </c>
    </row>
    <row r="423" spans="1:33" x14ac:dyDescent="0.3">
      <c r="A423">
        <v>6962181067</v>
      </c>
      <c r="B423" s="1">
        <v>42478</v>
      </c>
      <c r="C423" t="str">
        <f t="shared" si="6"/>
        <v>Monday</v>
      </c>
      <c r="D423">
        <v>11404</v>
      </c>
      <c r="E423">
        <v>7.5399999619999996</v>
      </c>
      <c r="F423">
        <v>7.5399999619999996</v>
      </c>
      <c r="G423">
        <v>0</v>
      </c>
      <c r="H423">
        <v>0.829999983</v>
      </c>
      <c r="I423">
        <v>2.3900001049999999</v>
      </c>
      <c r="J423">
        <v>4.3200001720000003</v>
      </c>
      <c r="K423">
        <v>0</v>
      </c>
      <c r="L423">
        <v>13</v>
      </c>
      <c r="M423">
        <v>42</v>
      </c>
      <c r="N423">
        <v>238</v>
      </c>
      <c r="O423">
        <v>689</v>
      </c>
      <c r="P423">
        <v>2039</v>
      </c>
      <c r="Q423">
        <f>SUM(daily_activity[[#This Row],[VeryActiveMinutes]:[SedentaryMinutes]])</f>
        <v>982</v>
      </c>
      <c r="R423">
        <f>daily_activity[[#This Row],[Total Mintues]]/60</f>
        <v>16.366666666666667</v>
      </c>
      <c r="S423">
        <f>IFERROR(daily_activity[[#This Row],[TotalDistance]]/daily_activity[[#This Row],[TotalSteps]],0)</f>
        <v>6.6117151543318127E-4</v>
      </c>
      <c r="T423">
        <f>IFERROR(daily_activity[[#This Row],[TrackerDistance]]/(daily_activity[[#This Row],[Total Mintues]]*daily_activity[[#This Row],[Step Length]]),0)</f>
        <v>11.613034623217922</v>
      </c>
      <c r="W423" s="13">
        <v>11404</v>
      </c>
      <c r="X423" s="13">
        <v>2039</v>
      </c>
      <c r="AD423" s="19" t="s">
        <v>61</v>
      </c>
      <c r="AE423" s="19">
        <v>16.366666666666667</v>
      </c>
      <c r="AF423" s="17">
        <v>11404</v>
      </c>
      <c r="AG423" s="17">
        <v>2039</v>
      </c>
    </row>
    <row r="424" spans="1:33" x14ac:dyDescent="0.3">
      <c r="A424">
        <v>6962181067</v>
      </c>
      <c r="B424" s="1">
        <v>42479</v>
      </c>
      <c r="C424" t="str">
        <f t="shared" si="6"/>
        <v>Tuesday</v>
      </c>
      <c r="D424">
        <v>10742</v>
      </c>
      <c r="E424">
        <v>7.0999999049999998</v>
      </c>
      <c r="F424">
        <v>7.0999999049999998</v>
      </c>
      <c r="G424">
        <v>0</v>
      </c>
      <c r="H424">
        <v>2.0999999049999998</v>
      </c>
      <c r="I424">
        <v>2.130000114</v>
      </c>
      <c r="J424">
        <v>2.869999886</v>
      </c>
      <c r="K424">
        <v>0</v>
      </c>
      <c r="L424">
        <v>35</v>
      </c>
      <c r="M424">
        <v>41</v>
      </c>
      <c r="N424">
        <v>195</v>
      </c>
      <c r="O424">
        <v>659</v>
      </c>
      <c r="P424">
        <v>2046</v>
      </c>
      <c r="Q424">
        <f>SUM(daily_activity[[#This Row],[VeryActiveMinutes]:[SedentaryMinutes]])</f>
        <v>930</v>
      </c>
      <c r="R424">
        <f>daily_activity[[#This Row],[Total Mintues]]/60</f>
        <v>15.5</v>
      </c>
      <c r="S424">
        <f>IFERROR(daily_activity[[#This Row],[TotalDistance]]/daily_activity[[#This Row],[TotalSteps]],0)</f>
        <v>6.6095698240551109E-4</v>
      </c>
      <c r="T424">
        <f>IFERROR(daily_activity[[#This Row],[TrackerDistance]]/(daily_activity[[#This Row],[Total Mintues]]*daily_activity[[#This Row],[Step Length]]),0)</f>
        <v>11.550537634408602</v>
      </c>
      <c r="W424" s="13">
        <v>10742</v>
      </c>
      <c r="X424" s="13">
        <v>2046</v>
      </c>
      <c r="AD424" s="18" t="s">
        <v>57</v>
      </c>
      <c r="AE424" s="18">
        <v>15.5</v>
      </c>
      <c r="AF424" s="16">
        <v>10742</v>
      </c>
      <c r="AG424" s="16">
        <v>2046</v>
      </c>
    </row>
    <row r="425" spans="1:33" x14ac:dyDescent="0.3">
      <c r="A425">
        <v>6962181067</v>
      </c>
      <c r="B425" s="1">
        <v>42480</v>
      </c>
      <c r="C425" t="str">
        <f t="shared" si="6"/>
        <v>Wednesday</v>
      </c>
      <c r="D425">
        <v>13928</v>
      </c>
      <c r="E425">
        <v>9.5500001910000005</v>
      </c>
      <c r="F425">
        <v>9.5500001910000005</v>
      </c>
      <c r="G425">
        <v>0</v>
      </c>
      <c r="H425">
        <v>4.2800002099999999</v>
      </c>
      <c r="I425">
        <v>0.189999998</v>
      </c>
      <c r="J425">
        <v>5.0900001530000001</v>
      </c>
      <c r="K425">
        <v>0</v>
      </c>
      <c r="L425">
        <v>48</v>
      </c>
      <c r="M425">
        <v>4</v>
      </c>
      <c r="N425">
        <v>297</v>
      </c>
      <c r="O425">
        <v>639</v>
      </c>
      <c r="P425">
        <v>2174</v>
      </c>
      <c r="Q425">
        <f>SUM(daily_activity[[#This Row],[VeryActiveMinutes]:[SedentaryMinutes]])</f>
        <v>988</v>
      </c>
      <c r="R425">
        <f>daily_activity[[#This Row],[Total Mintues]]/60</f>
        <v>16.466666666666665</v>
      </c>
      <c r="S425">
        <f>IFERROR(daily_activity[[#This Row],[TotalDistance]]/daily_activity[[#This Row],[TotalSteps]],0)</f>
        <v>6.8566916937105112E-4</v>
      </c>
      <c r="T425">
        <f>IFERROR(daily_activity[[#This Row],[TrackerDistance]]/(daily_activity[[#This Row],[Total Mintues]]*daily_activity[[#This Row],[Step Length]]),0)</f>
        <v>14.097165991902834</v>
      </c>
      <c r="W425" s="13">
        <v>13928</v>
      </c>
      <c r="X425" s="13">
        <v>2174</v>
      </c>
      <c r="AD425" s="19" t="s">
        <v>62</v>
      </c>
      <c r="AE425" s="19">
        <v>16.466666666666665</v>
      </c>
      <c r="AF425" s="17">
        <v>13928</v>
      </c>
      <c r="AG425" s="17">
        <v>2174</v>
      </c>
    </row>
    <row r="426" spans="1:33" x14ac:dyDescent="0.3">
      <c r="A426">
        <v>6962181067</v>
      </c>
      <c r="B426" s="1">
        <v>42481</v>
      </c>
      <c r="C426" t="str">
        <f t="shared" si="6"/>
        <v>Thursday</v>
      </c>
      <c r="D426">
        <v>11835</v>
      </c>
      <c r="E426">
        <v>9.7100000380000004</v>
      </c>
      <c r="F426">
        <v>7.8800001139999996</v>
      </c>
      <c r="G426">
        <v>4.0816922189999998</v>
      </c>
      <c r="H426">
        <v>3.9900000100000002</v>
      </c>
      <c r="I426">
        <v>2.0999999049999998</v>
      </c>
      <c r="J426">
        <v>3.5099999899999998</v>
      </c>
      <c r="K426">
        <v>0.109999999</v>
      </c>
      <c r="L426">
        <v>53</v>
      </c>
      <c r="M426">
        <v>27</v>
      </c>
      <c r="N426">
        <v>214</v>
      </c>
      <c r="O426">
        <v>708</v>
      </c>
      <c r="P426">
        <v>2179</v>
      </c>
      <c r="Q426">
        <f>SUM(daily_activity[[#This Row],[VeryActiveMinutes]:[SedentaryMinutes]])</f>
        <v>1002</v>
      </c>
      <c r="R426">
        <f>daily_activity[[#This Row],[Total Mintues]]/60</f>
        <v>16.7</v>
      </c>
      <c r="S426">
        <f>IFERROR(daily_activity[[#This Row],[TotalDistance]]/daily_activity[[#This Row],[TotalSteps]],0)</f>
        <v>8.2044782746092104E-4</v>
      </c>
      <c r="T426">
        <f>IFERROR(daily_activity[[#This Row],[TrackerDistance]]/(daily_activity[[#This Row],[Total Mintues]]*daily_activity[[#This Row],[Step Length]]),0)</f>
        <v>9.5853402344865959</v>
      </c>
      <c r="W426" s="13">
        <v>11835</v>
      </c>
      <c r="X426" s="13">
        <v>2179</v>
      </c>
      <c r="AD426" s="18" t="s">
        <v>60</v>
      </c>
      <c r="AE426" s="18">
        <v>16.7</v>
      </c>
      <c r="AF426" s="16">
        <v>11835</v>
      </c>
      <c r="AG426" s="16">
        <v>2179</v>
      </c>
    </row>
    <row r="427" spans="1:33" x14ac:dyDescent="0.3">
      <c r="A427">
        <v>6962181067</v>
      </c>
      <c r="B427" s="1">
        <v>42482</v>
      </c>
      <c r="C427" t="str">
        <f t="shared" si="6"/>
        <v>Friday</v>
      </c>
      <c r="D427">
        <v>10725</v>
      </c>
      <c r="E427">
        <v>7.0900001530000001</v>
      </c>
      <c r="F427">
        <v>7.0900001530000001</v>
      </c>
      <c r="G427">
        <v>0</v>
      </c>
      <c r="H427">
        <v>1.769999981</v>
      </c>
      <c r="I427">
        <v>1.5499999520000001</v>
      </c>
      <c r="J427">
        <v>3.7699999809999998</v>
      </c>
      <c r="K427">
        <v>0</v>
      </c>
      <c r="L427">
        <v>30</v>
      </c>
      <c r="M427">
        <v>33</v>
      </c>
      <c r="N427">
        <v>240</v>
      </c>
      <c r="O427">
        <v>659</v>
      </c>
      <c r="P427">
        <v>2086</v>
      </c>
      <c r="Q427">
        <f>SUM(daily_activity[[#This Row],[VeryActiveMinutes]:[SedentaryMinutes]])</f>
        <v>962</v>
      </c>
      <c r="R427">
        <f>daily_activity[[#This Row],[Total Mintues]]/60</f>
        <v>16.033333333333335</v>
      </c>
      <c r="S427">
        <f>IFERROR(daily_activity[[#This Row],[TotalDistance]]/daily_activity[[#This Row],[TotalSteps]],0)</f>
        <v>6.6107227533799531E-4</v>
      </c>
      <c r="T427">
        <f>IFERROR(daily_activity[[#This Row],[TrackerDistance]]/(daily_activity[[#This Row],[Total Mintues]]*daily_activity[[#This Row],[Step Length]]),0)</f>
        <v>11.148648648648649</v>
      </c>
      <c r="W427" s="13">
        <v>10725</v>
      </c>
      <c r="X427" s="13">
        <v>2086</v>
      </c>
      <c r="AD427" s="19" t="s">
        <v>58</v>
      </c>
      <c r="AE427" s="19">
        <v>16.033333333333335</v>
      </c>
      <c r="AF427" s="17">
        <v>10725</v>
      </c>
      <c r="AG427" s="17">
        <v>2086</v>
      </c>
    </row>
    <row r="428" spans="1:33" x14ac:dyDescent="0.3">
      <c r="A428">
        <v>6962181067</v>
      </c>
      <c r="B428" s="1">
        <v>42483</v>
      </c>
      <c r="C428" t="str">
        <f t="shared" si="6"/>
        <v>Saturday</v>
      </c>
      <c r="D428">
        <v>20031</v>
      </c>
      <c r="E428">
        <v>13.239999770000001</v>
      </c>
      <c r="F428">
        <v>13.239999770000001</v>
      </c>
      <c r="G428">
        <v>0</v>
      </c>
      <c r="H428">
        <v>4.1999998090000004</v>
      </c>
      <c r="I428">
        <v>2</v>
      </c>
      <c r="J428">
        <v>7.0399999619999996</v>
      </c>
      <c r="K428">
        <v>0</v>
      </c>
      <c r="L428">
        <v>58</v>
      </c>
      <c r="M428">
        <v>41</v>
      </c>
      <c r="N428">
        <v>347</v>
      </c>
      <c r="O428">
        <v>484</v>
      </c>
      <c r="P428">
        <v>2571</v>
      </c>
      <c r="Q428">
        <f>SUM(daily_activity[[#This Row],[VeryActiveMinutes]:[SedentaryMinutes]])</f>
        <v>930</v>
      </c>
      <c r="R428">
        <f>daily_activity[[#This Row],[Total Mintues]]/60</f>
        <v>15.5</v>
      </c>
      <c r="S428">
        <f>IFERROR(daily_activity[[#This Row],[TotalDistance]]/daily_activity[[#This Row],[TotalSteps]],0)</f>
        <v>6.6097547651140732E-4</v>
      </c>
      <c r="T428">
        <f>IFERROR(daily_activity[[#This Row],[TrackerDistance]]/(daily_activity[[#This Row],[Total Mintues]]*daily_activity[[#This Row],[Step Length]]),0)</f>
        <v>21.538709677419355</v>
      </c>
      <c r="W428" s="13">
        <v>20031</v>
      </c>
      <c r="X428" s="13">
        <v>2571</v>
      </c>
      <c r="AD428" s="18" t="s">
        <v>59</v>
      </c>
      <c r="AE428" s="18">
        <v>15.5</v>
      </c>
      <c r="AF428" s="16">
        <v>20031</v>
      </c>
      <c r="AG428" s="16">
        <v>2571</v>
      </c>
    </row>
    <row r="429" spans="1:33" x14ac:dyDescent="0.3">
      <c r="A429">
        <v>6962181067</v>
      </c>
      <c r="B429" s="1">
        <v>42484</v>
      </c>
      <c r="C429" t="str">
        <f t="shared" si="6"/>
        <v>Sunday</v>
      </c>
      <c r="D429">
        <v>5029</v>
      </c>
      <c r="E429">
        <v>3.3199999330000001</v>
      </c>
      <c r="F429">
        <v>3.3199999330000001</v>
      </c>
      <c r="G429">
        <v>0</v>
      </c>
      <c r="H429">
        <v>0</v>
      </c>
      <c r="I429">
        <v>0</v>
      </c>
      <c r="J429">
        <v>3.3199999330000001</v>
      </c>
      <c r="K429">
        <v>0</v>
      </c>
      <c r="L429">
        <v>0</v>
      </c>
      <c r="M429">
        <v>0</v>
      </c>
      <c r="N429">
        <v>199</v>
      </c>
      <c r="O429">
        <v>720</v>
      </c>
      <c r="P429">
        <v>1705</v>
      </c>
      <c r="Q429">
        <f>SUM(daily_activity[[#This Row],[VeryActiveMinutes]:[SedentaryMinutes]])</f>
        <v>919</v>
      </c>
      <c r="R429">
        <f>daily_activity[[#This Row],[Total Mintues]]/60</f>
        <v>15.316666666666666</v>
      </c>
      <c r="S429">
        <f>IFERROR(daily_activity[[#This Row],[TotalDistance]]/daily_activity[[#This Row],[TotalSteps]],0)</f>
        <v>6.6017099482998615E-4</v>
      </c>
      <c r="T429">
        <f>IFERROR(daily_activity[[#This Row],[TrackerDistance]]/(daily_activity[[#This Row],[Total Mintues]]*daily_activity[[#This Row],[Step Length]]),0)</f>
        <v>5.472252448313383</v>
      </c>
      <c r="W429" s="13">
        <v>5029</v>
      </c>
      <c r="X429" s="13">
        <v>1705</v>
      </c>
      <c r="AD429" s="19" t="s">
        <v>16</v>
      </c>
      <c r="AE429" s="19">
        <v>15.316666666666666</v>
      </c>
      <c r="AF429" s="17">
        <v>5029</v>
      </c>
      <c r="AG429" s="17">
        <v>1705</v>
      </c>
    </row>
    <row r="430" spans="1:33" x14ac:dyDescent="0.3">
      <c r="A430">
        <v>6962181067</v>
      </c>
      <c r="B430" s="1">
        <v>42485</v>
      </c>
      <c r="C430" t="str">
        <f t="shared" si="6"/>
        <v>Monday</v>
      </c>
      <c r="D430">
        <v>13239</v>
      </c>
      <c r="E430">
        <v>9.2700004580000002</v>
      </c>
      <c r="F430">
        <v>9.0799999239999991</v>
      </c>
      <c r="G430">
        <v>2.7851750850000001</v>
      </c>
      <c r="H430">
        <v>3.0199999809999998</v>
      </c>
      <c r="I430">
        <v>1.6799999480000001</v>
      </c>
      <c r="J430">
        <v>4.4600000380000004</v>
      </c>
      <c r="K430">
        <v>0.10000000100000001</v>
      </c>
      <c r="L430">
        <v>35</v>
      </c>
      <c r="M430">
        <v>31</v>
      </c>
      <c r="N430">
        <v>282</v>
      </c>
      <c r="O430">
        <v>637</v>
      </c>
      <c r="P430">
        <v>2194</v>
      </c>
      <c r="Q430">
        <f>SUM(daily_activity[[#This Row],[VeryActiveMinutes]:[SedentaryMinutes]])</f>
        <v>985</v>
      </c>
      <c r="R430">
        <f>daily_activity[[#This Row],[Total Mintues]]/60</f>
        <v>16.416666666666668</v>
      </c>
      <c r="S430">
        <f>IFERROR(daily_activity[[#This Row],[TotalDistance]]/daily_activity[[#This Row],[TotalSteps]],0)</f>
        <v>7.0020397749074703E-4</v>
      </c>
      <c r="T430">
        <f>IFERROR(daily_activity[[#This Row],[TrackerDistance]]/(daily_activity[[#This Row],[Total Mintues]]*daily_activity[[#This Row],[Step Length]]),0)</f>
        <v>13.165126635744627</v>
      </c>
      <c r="W430" s="13">
        <v>13239</v>
      </c>
      <c r="X430" s="13">
        <v>2194</v>
      </c>
      <c r="AD430" s="18" t="s">
        <v>61</v>
      </c>
      <c r="AE430" s="18">
        <v>16.416666666666668</v>
      </c>
      <c r="AF430" s="16">
        <v>13239</v>
      </c>
      <c r="AG430" s="16">
        <v>2194</v>
      </c>
    </row>
    <row r="431" spans="1:33" x14ac:dyDescent="0.3">
      <c r="A431">
        <v>6962181067</v>
      </c>
      <c r="B431" s="1">
        <v>42486</v>
      </c>
      <c r="C431" t="str">
        <f t="shared" si="6"/>
        <v>Tuesday</v>
      </c>
      <c r="D431">
        <v>10433</v>
      </c>
      <c r="E431">
        <v>6.9000000950000002</v>
      </c>
      <c r="F431">
        <v>6.9000000950000002</v>
      </c>
      <c r="G431">
        <v>0</v>
      </c>
      <c r="H431">
        <v>2.579999924</v>
      </c>
      <c r="I431">
        <v>0.41999998700000002</v>
      </c>
      <c r="J431">
        <v>3.9000000950000002</v>
      </c>
      <c r="K431">
        <v>0</v>
      </c>
      <c r="L431">
        <v>36</v>
      </c>
      <c r="M431">
        <v>7</v>
      </c>
      <c r="N431">
        <v>254</v>
      </c>
      <c r="O431">
        <v>680</v>
      </c>
      <c r="P431">
        <v>2012</v>
      </c>
      <c r="Q431">
        <f>SUM(daily_activity[[#This Row],[VeryActiveMinutes]:[SedentaryMinutes]])</f>
        <v>977</v>
      </c>
      <c r="R431">
        <f>daily_activity[[#This Row],[Total Mintues]]/60</f>
        <v>16.283333333333335</v>
      </c>
      <c r="S431">
        <f>IFERROR(daily_activity[[#This Row],[TotalDistance]]/daily_activity[[#This Row],[TotalSteps]],0)</f>
        <v>6.6136299194862456E-4</v>
      </c>
      <c r="T431">
        <f>IFERROR(daily_activity[[#This Row],[TrackerDistance]]/(daily_activity[[#This Row],[Total Mintues]]*daily_activity[[#This Row],[Step Length]]),0)</f>
        <v>10.678607983623337</v>
      </c>
      <c r="W431" s="13">
        <v>10433</v>
      </c>
      <c r="X431" s="13">
        <v>2012</v>
      </c>
      <c r="AD431" s="19" t="s">
        <v>57</v>
      </c>
      <c r="AE431" s="19">
        <v>16.283333333333335</v>
      </c>
      <c r="AF431" s="17">
        <v>10433</v>
      </c>
      <c r="AG431" s="17">
        <v>2012</v>
      </c>
    </row>
    <row r="432" spans="1:33" x14ac:dyDescent="0.3">
      <c r="A432">
        <v>6962181067</v>
      </c>
      <c r="B432" s="1">
        <v>42487</v>
      </c>
      <c r="C432" t="str">
        <f t="shared" si="6"/>
        <v>Wednesday</v>
      </c>
      <c r="D432">
        <v>10320</v>
      </c>
      <c r="E432">
        <v>6.8200001720000003</v>
      </c>
      <c r="F432">
        <v>6.8200001720000003</v>
      </c>
      <c r="G432">
        <v>0</v>
      </c>
      <c r="H432">
        <v>0.55000001200000004</v>
      </c>
      <c r="I432">
        <v>2.0199999809999998</v>
      </c>
      <c r="J432">
        <v>4.25</v>
      </c>
      <c r="K432">
        <v>0</v>
      </c>
      <c r="L432">
        <v>7</v>
      </c>
      <c r="M432">
        <v>38</v>
      </c>
      <c r="N432">
        <v>279</v>
      </c>
      <c r="O432">
        <v>697</v>
      </c>
      <c r="P432">
        <v>2034</v>
      </c>
      <c r="Q432">
        <f>SUM(daily_activity[[#This Row],[VeryActiveMinutes]:[SedentaryMinutes]])</f>
        <v>1021</v>
      </c>
      <c r="R432">
        <f>daily_activity[[#This Row],[Total Mintues]]/60</f>
        <v>17.016666666666666</v>
      </c>
      <c r="S432">
        <f>IFERROR(daily_activity[[#This Row],[TotalDistance]]/daily_activity[[#This Row],[TotalSteps]],0)</f>
        <v>6.6085272984496124E-4</v>
      </c>
      <c r="T432">
        <f>IFERROR(daily_activity[[#This Row],[TrackerDistance]]/(daily_activity[[#This Row],[Total Mintues]]*daily_activity[[#This Row],[Step Length]]),0)</f>
        <v>10.107737512242899</v>
      </c>
      <c r="W432" s="13">
        <v>10320</v>
      </c>
      <c r="X432" s="13">
        <v>2034</v>
      </c>
      <c r="AD432" s="18" t="s">
        <v>62</v>
      </c>
      <c r="AE432" s="18">
        <v>17.016666666666666</v>
      </c>
      <c r="AF432" s="16">
        <v>10320</v>
      </c>
      <c r="AG432" s="16">
        <v>2034</v>
      </c>
    </row>
    <row r="433" spans="1:33" x14ac:dyDescent="0.3">
      <c r="A433">
        <v>6962181067</v>
      </c>
      <c r="B433" s="1">
        <v>42488</v>
      </c>
      <c r="C433" t="str">
        <f t="shared" si="6"/>
        <v>Thursday</v>
      </c>
      <c r="D433">
        <v>12627</v>
      </c>
      <c r="E433">
        <v>8.3500003809999992</v>
      </c>
      <c r="F433">
        <v>8.3500003809999992</v>
      </c>
      <c r="G433">
        <v>0</v>
      </c>
      <c r="H433">
        <v>2.5099999899999998</v>
      </c>
      <c r="I433">
        <v>0.23999999499999999</v>
      </c>
      <c r="J433">
        <v>5.5900001530000001</v>
      </c>
      <c r="K433">
        <v>0</v>
      </c>
      <c r="L433">
        <v>38</v>
      </c>
      <c r="M433">
        <v>8</v>
      </c>
      <c r="N433">
        <v>288</v>
      </c>
      <c r="O433">
        <v>621</v>
      </c>
      <c r="P433">
        <v>2182</v>
      </c>
      <c r="Q433">
        <f>SUM(daily_activity[[#This Row],[VeryActiveMinutes]:[SedentaryMinutes]])</f>
        <v>955</v>
      </c>
      <c r="R433">
        <f>daily_activity[[#This Row],[Total Mintues]]/60</f>
        <v>15.916666666666666</v>
      </c>
      <c r="S433">
        <f>IFERROR(daily_activity[[#This Row],[TotalDistance]]/daily_activity[[#This Row],[TotalSteps]],0)</f>
        <v>6.6128141134077763E-4</v>
      </c>
      <c r="T433">
        <f>IFERROR(daily_activity[[#This Row],[TrackerDistance]]/(daily_activity[[#This Row],[Total Mintues]]*daily_activity[[#This Row],[Step Length]]),0)</f>
        <v>13.221989528795811</v>
      </c>
      <c r="W433" s="13">
        <v>12627</v>
      </c>
      <c r="X433" s="13">
        <v>2182</v>
      </c>
      <c r="AD433" s="19" t="s">
        <v>60</v>
      </c>
      <c r="AE433" s="19">
        <v>15.916666666666666</v>
      </c>
      <c r="AF433" s="17">
        <v>12627</v>
      </c>
      <c r="AG433" s="17">
        <v>2182</v>
      </c>
    </row>
    <row r="434" spans="1:33" x14ac:dyDescent="0.3">
      <c r="A434">
        <v>6962181067</v>
      </c>
      <c r="B434" s="1">
        <v>42489</v>
      </c>
      <c r="C434" t="str">
        <f t="shared" si="6"/>
        <v>Friday</v>
      </c>
      <c r="D434">
        <v>10762</v>
      </c>
      <c r="E434">
        <v>7.1100001339999999</v>
      </c>
      <c r="F434">
        <v>7.1100001339999999</v>
      </c>
      <c r="G434">
        <v>0</v>
      </c>
      <c r="H434">
        <v>0.81999999300000004</v>
      </c>
      <c r="I434">
        <v>0.47999998900000002</v>
      </c>
      <c r="J434">
        <v>5.8099999430000002</v>
      </c>
      <c r="K434">
        <v>0</v>
      </c>
      <c r="L434">
        <v>12</v>
      </c>
      <c r="M434">
        <v>15</v>
      </c>
      <c r="N434">
        <v>369</v>
      </c>
      <c r="O434">
        <v>645</v>
      </c>
      <c r="P434">
        <v>2254</v>
      </c>
      <c r="Q434">
        <f>SUM(daily_activity[[#This Row],[VeryActiveMinutes]:[SedentaryMinutes]])</f>
        <v>1041</v>
      </c>
      <c r="R434">
        <f>daily_activity[[#This Row],[Total Mintues]]/60</f>
        <v>17.350000000000001</v>
      </c>
      <c r="S434">
        <f>IFERROR(daily_activity[[#This Row],[TotalDistance]]/daily_activity[[#This Row],[TotalSteps]],0)</f>
        <v>6.6065788273555104E-4</v>
      </c>
      <c r="T434">
        <f>IFERROR(daily_activity[[#This Row],[TrackerDistance]]/(daily_activity[[#This Row],[Total Mintues]]*daily_activity[[#This Row],[Step Length]]),0)</f>
        <v>10.338136407300672</v>
      </c>
      <c r="W434" s="13">
        <v>10762</v>
      </c>
      <c r="X434" s="13">
        <v>2254</v>
      </c>
      <c r="AD434" s="18" t="s">
        <v>58</v>
      </c>
      <c r="AE434" s="18">
        <v>17.350000000000001</v>
      </c>
      <c r="AF434" s="16">
        <v>10762</v>
      </c>
      <c r="AG434" s="16">
        <v>2254</v>
      </c>
    </row>
    <row r="435" spans="1:33" x14ac:dyDescent="0.3">
      <c r="A435">
        <v>6962181067</v>
      </c>
      <c r="B435" s="1">
        <v>42490</v>
      </c>
      <c r="C435" t="str">
        <f t="shared" si="6"/>
        <v>Saturday</v>
      </c>
      <c r="D435">
        <v>10081</v>
      </c>
      <c r="E435">
        <v>6.6599998469999999</v>
      </c>
      <c r="F435">
        <v>6.6599998469999999</v>
      </c>
      <c r="G435">
        <v>0</v>
      </c>
      <c r="H435">
        <v>2.2400000100000002</v>
      </c>
      <c r="I435">
        <v>0.75999998999999996</v>
      </c>
      <c r="J435">
        <v>3.670000076</v>
      </c>
      <c r="K435">
        <v>0</v>
      </c>
      <c r="L435">
        <v>32</v>
      </c>
      <c r="M435">
        <v>16</v>
      </c>
      <c r="N435">
        <v>237</v>
      </c>
      <c r="O435">
        <v>731</v>
      </c>
      <c r="P435">
        <v>2002</v>
      </c>
      <c r="Q435">
        <f>SUM(daily_activity[[#This Row],[VeryActiveMinutes]:[SedentaryMinutes]])</f>
        <v>1016</v>
      </c>
      <c r="R435">
        <f>daily_activity[[#This Row],[Total Mintues]]/60</f>
        <v>16.933333333333334</v>
      </c>
      <c r="S435">
        <f>IFERROR(daily_activity[[#This Row],[TotalDistance]]/daily_activity[[#This Row],[TotalSteps]],0)</f>
        <v>6.6064872998710441E-4</v>
      </c>
      <c r="T435">
        <f>IFERROR(daily_activity[[#This Row],[TrackerDistance]]/(daily_activity[[#This Row],[Total Mintues]]*daily_activity[[#This Row],[Step Length]]),0)</f>
        <v>9.9222440944881889</v>
      </c>
      <c r="W435" s="13">
        <v>10081</v>
      </c>
      <c r="X435" s="13">
        <v>2002</v>
      </c>
      <c r="AD435" s="19" t="s">
        <v>59</v>
      </c>
      <c r="AE435" s="19">
        <v>16.933333333333334</v>
      </c>
      <c r="AF435" s="17">
        <v>10081</v>
      </c>
      <c r="AG435" s="17">
        <v>2002</v>
      </c>
    </row>
    <row r="436" spans="1:33" x14ac:dyDescent="0.3">
      <c r="A436">
        <v>7007744171</v>
      </c>
      <c r="B436" s="1">
        <v>42473</v>
      </c>
      <c r="C436" t="str">
        <f t="shared" si="6"/>
        <v>Wednesday</v>
      </c>
      <c r="D436">
        <v>12862</v>
      </c>
      <c r="E436">
        <v>9.6499996190000008</v>
      </c>
      <c r="F436">
        <v>8.6000003809999992</v>
      </c>
      <c r="G436">
        <v>4.8513069150000003</v>
      </c>
      <c r="H436">
        <v>4.6100001339999999</v>
      </c>
      <c r="I436">
        <v>0.560000002</v>
      </c>
      <c r="J436">
        <v>4.4800000190000002</v>
      </c>
      <c r="K436">
        <v>0</v>
      </c>
      <c r="L436">
        <v>56</v>
      </c>
      <c r="M436">
        <v>22</v>
      </c>
      <c r="N436">
        <v>261</v>
      </c>
      <c r="O436">
        <v>1101</v>
      </c>
      <c r="P436">
        <v>2742</v>
      </c>
      <c r="Q436">
        <f>SUM(daily_activity[[#This Row],[VeryActiveMinutes]:[SedentaryMinutes]])</f>
        <v>1440</v>
      </c>
      <c r="R436">
        <f>daily_activity[[#This Row],[Total Mintues]]/60</f>
        <v>24</v>
      </c>
      <c r="S436">
        <f>IFERROR(daily_activity[[#This Row],[TotalDistance]]/daily_activity[[#This Row],[TotalSteps]],0)</f>
        <v>7.5027208979940919E-4</v>
      </c>
      <c r="T436">
        <f>IFERROR(daily_activity[[#This Row],[TrackerDistance]]/(daily_activity[[#This Row],[Total Mintues]]*daily_activity[[#This Row],[Step Length]]),0)</f>
        <v>7.9600755086095134</v>
      </c>
      <c r="W436" s="13">
        <v>12862</v>
      </c>
      <c r="X436" s="13">
        <v>2742</v>
      </c>
      <c r="AD436" s="18" t="s">
        <v>62</v>
      </c>
      <c r="AE436" s="18">
        <v>24</v>
      </c>
      <c r="AF436" s="16">
        <v>12862</v>
      </c>
      <c r="AG436" s="16">
        <v>2742</v>
      </c>
    </row>
    <row r="437" spans="1:33" x14ac:dyDescent="0.3">
      <c r="A437">
        <v>7007744171</v>
      </c>
      <c r="B437" s="1">
        <v>42474</v>
      </c>
      <c r="C437" t="str">
        <f t="shared" si="6"/>
        <v>Thursday</v>
      </c>
      <c r="D437">
        <v>11179</v>
      </c>
      <c r="E437">
        <v>8.2399997710000008</v>
      </c>
      <c r="F437">
        <v>7.4800000190000002</v>
      </c>
      <c r="G437">
        <v>3.2854149339999998</v>
      </c>
      <c r="H437">
        <v>2.9500000480000002</v>
      </c>
      <c r="I437">
        <v>0.34000000400000002</v>
      </c>
      <c r="J437">
        <v>4.9600000380000004</v>
      </c>
      <c r="K437">
        <v>0</v>
      </c>
      <c r="L437">
        <v>34</v>
      </c>
      <c r="M437">
        <v>6</v>
      </c>
      <c r="N437">
        <v>304</v>
      </c>
      <c r="O437">
        <v>1096</v>
      </c>
      <c r="P437">
        <v>2668</v>
      </c>
      <c r="Q437">
        <f>SUM(daily_activity[[#This Row],[VeryActiveMinutes]:[SedentaryMinutes]])</f>
        <v>1440</v>
      </c>
      <c r="R437">
        <f>daily_activity[[#This Row],[Total Mintues]]/60</f>
        <v>24</v>
      </c>
      <c r="S437">
        <f>IFERROR(daily_activity[[#This Row],[TotalDistance]]/daily_activity[[#This Row],[TotalSteps]],0)</f>
        <v>7.3709632086948747E-4</v>
      </c>
      <c r="T437">
        <f>IFERROR(daily_activity[[#This Row],[TrackerDistance]]/(daily_activity[[#This Row],[Total Mintues]]*daily_activity[[#This Row],[Step Length]]),0)</f>
        <v>7.0471718696295502</v>
      </c>
      <c r="W437" s="13">
        <v>11179</v>
      </c>
      <c r="X437" s="13">
        <v>2668</v>
      </c>
      <c r="AD437" s="19" t="s">
        <v>60</v>
      </c>
      <c r="AE437" s="19">
        <v>24</v>
      </c>
      <c r="AF437" s="17">
        <v>11179</v>
      </c>
      <c r="AG437" s="17">
        <v>2668</v>
      </c>
    </row>
    <row r="438" spans="1:33" x14ac:dyDescent="0.3">
      <c r="A438">
        <v>7007744171</v>
      </c>
      <c r="B438" s="1">
        <v>42475</v>
      </c>
      <c r="C438" t="str">
        <f t="shared" si="6"/>
        <v>Friday</v>
      </c>
      <c r="D438">
        <v>5273</v>
      </c>
      <c r="E438">
        <v>3.5299999710000001</v>
      </c>
      <c r="F438">
        <v>3.5299999710000001</v>
      </c>
      <c r="G438">
        <v>0</v>
      </c>
      <c r="H438">
        <v>0</v>
      </c>
      <c r="I438">
        <v>0</v>
      </c>
      <c r="J438">
        <v>3.5299999710000001</v>
      </c>
      <c r="K438">
        <v>0</v>
      </c>
      <c r="L438">
        <v>0</v>
      </c>
      <c r="M438">
        <v>0</v>
      </c>
      <c r="N438">
        <v>202</v>
      </c>
      <c r="O438">
        <v>1238</v>
      </c>
      <c r="P438">
        <v>2098</v>
      </c>
      <c r="Q438">
        <f>SUM(daily_activity[[#This Row],[VeryActiveMinutes]:[SedentaryMinutes]])</f>
        <v>1440</v>
      </c>
      <c r="R438">
        <f>daily_activity[[#This Row],[Total Mintues]]/60</f>
        <v>24</v>
      </c>
      <c r="S438">
        <f>IFERROR(daily_activity[[#This Row],[TotalDistance]]/daily_activity[[#This Row],[TotalSteps]],0)</f>
        <v>6.6944812649345721E-4</v>
      </c>
      <c r="T438">
        <f>IFERROR(daily_activity[[#This Row],[TrackerDistance]]/(daily_activity[[#This Row],[Total Mintues]]*daily_activity[[#This Row],[Step Length]]),0)</f>
        <v>3.661805555555556</v>
      </c>
      <c r="W438" s="13">
        <v>5273</v>
      </c>
      <c r="X438" s="13">
        <v>2098</v>
      </c>
      <c r="AD438" s="18" t="s">
        <v>58</v>
      </c>
      <c r="AE438" s="18">
        <v>24</v>
      </c>
      <c r="AF438" s="16">
        <v>5273</v>
      </c>
      <c r="AG438" s="16">
        <v>2098</v>
      </c>
    </row>
    <row r="439" spans="1:33" x14ac:dyDescent="0.3">
      <c r="A439">
        <v>7007744171</v>
      </c>
      <c r="B439" s="1">
        <v>42476</v>
      </c>
      <c r="C439" t="str">
        <f t="shared" si="6"/>
        <v>Saturday</v>
      </c>
      <c r="D439">
        <v>4631</v>
      </c>
      <c r="E439">
        <v>3.0999999049999998</v>
      </c>
      <c r="F439">
        <v>3.0999999049999998</v>
      </c>
      <c r="G439">
        <v>0</v>
      </c>
      <c r="H439">
        <v>0</v>
      </c>
      <c r="I439">
        <v>0</v>
      </c>
      <c r="J439">
        <v>3.0999999049999998</v>
      </c>
      <c r="K439">
        <v>0</v>
      </c>
      <c r="L439">
        <v>0</v>
      </c>
      <c r="M439">
        <v>0</v>
      </c>
      <c r="N439">
        <v>203</v>
      </c>
      <c r="O439">
        <v>1155</v>
      </c>
      <c r="P439">
        <v>2076</v>
      </c>
      <c r="Q439">
        <f>SUM(daily_activity[[#This Row],[VeryActiveMinutes]:[SedentaryMinutes]])</f>
        <v>1358</v>
      </c>
      <c r="R439">
        <f>daily_activity[[#This Row],[Total Mintues]]/60</f>
        <v>22.633333333333333</v>
      </c>
      <c r="S439">
        <f>IFERROR(daily_activity[[#This Row],[TotalDistance]]/daily_activity[[#This Row],[TotalSteps]],0)</f>
        <v>6.6940183653638522E-4</v>
      </c>
      <c r="T439">
        <f>IFERROR(daily_activity[[#This Row],[TrackerDistance]]/(daily_activity[[#This Row],[Total Mintues]]*daily_activity[[#This Row],[Step Length]]),0)</f>
        <v>3.410162002945508</v>
      </c>
      <c r="W439" s="13">
        <v>4631</v>
      </c>
      <c r="X439" s="13">
        <v>2076</v>
      </c>
      <c r="AD439" s="19" t="s">
        <v>59</v>
      </c>
      <c r="AE439" s="19">
        <v>22.633333333333333</v>
      </c>
      <c r="AF439" s="17">
        <v>4631</v>
      </c>
      <c r="AG439" s="17">
        <v>2076</v>
      </c>
    </row>
    <row r="440" spans="1:33" x14ac:dyDescent="0.3">
      <c r="A440">
        <v>7007744171</v>
      </c>
      <c r="B440" s="1">
        <v>42477</v>
      </c>
      <c r="C440" t="str">
        <f t="shared" si="6"/>
        <v>Sunday</v>
      </c>
      <c r="D440">
        <v>8059</v>
      </c>
      <c r="E440">
        <v>5.3899998660000001</v>
      </c>
      <c r="F440">
        <v>5.3899998660000001</v>
      </c>
      <c r="G440">
        <v>0</v>
      </c>
      <c r="H440">
        <v>0</v>
      </c>
      <c r="I440">
        <v>0</v>
      </c>
      <c r="J440">
        <v>5.3899998660000001</v>
      </c>
      <c r="K440">
        <v>0</v>
      </c>
      <c r="L440">
        <v>0</v>
      </c>
      <c r="M440">
        <v>0</v>
      </c>
      <c r="N440">
        <v>305</v>
      </c>
      <c r="O440">
        <v>1135</v>
      </c>
      <c r="P440">
        <v>2383</v>
      </c>
      <c r="Q440">
        <f>SUM(daily_activity[[#This Row],[VeryActiveMinutes]:[SedentaryMinutes]])</f>
        <v>1440</v>
      </c>
      <c r="R440">
        <f>daily_activity[[#This Row],[Total Mintues]]/60</f>
        <v>24</v>
      </c>
      <c r="S440">
        <f>IFERROR(daily_activity[[#This Row],[TotalDistance]]/daily_activity[[#This Row],[TotalSteps]],0)</f>
        <v>6.6881745452289365E-4</v>
      </c>
      <c r="T440">
        <f>IFERROR(daily_activity[[#This Row],[TrackerDistance]]/(daily_activity[[#This Row],[Total Mintues]]*daily_activity[[#This Row],[Step Length]]),0)</f>
        <v>5.5965277777777782</v>
      </c>
      <c r="W440" s="13">
        <v>8059</v>
      </c>
      <c r="X440" s="13">
        <v>2383</v>
      </c>
      <c r="AD440" s="18" t="s">
        <v>16</v>
      </c>
      <c r="AE440" s="18">
        <v>24</v>
      </c>
      <c r="AF440" s="16">
        <v>8059</v>
      </c>
      <c r="AG440" s="16">
        <v>2383</v>
      </c>
    </row>
    <row r="441" spans="1:33" x14ac:dyDescent="0.3">
      <c r="A441">
        <v>7007744171</v>
      </c>
      <c r="B441" s="1">
        <v>42478</v>
      </c>
      <c r="C441" t="str">
        <f t="shared" si="6"/>
        <v>Monday</v>
      </c>
      <c r="D441">
        <v>14816</v>
      </c>
      <c r="E441">
        <v>10.97999954</v>
      </c>
      <c r="F441">
        <v>9.9099998469999999</v>
      </c>
      <c r="G441">
        <v>4.9305500980000003</v>
      </c>
      <c r="H441">
        <v>3.789999962</v>
      </c>
      <c r="I441">
        <v>2.119999886</v>
      </c>
      <c r="J441">
        <v>5.0500001909999996</v>
      </c>
      <c r="K441">
        <v>0.02</v>
      </c>
      <c r="L441">
        <v>48</v>
      </c>
      <c r="M441">
        <v>31</v>
      </c>
      <c r="N441">
        <v>284</v>
      </c>
      <c r="O441">
        <v>1077</v>
      </c>
      <c r="P441">
        <v>2832</v>
      </c>
      <c r="Q441">
        <f>SUM(daily_activity[[#This Row],[VeryActiveMinutes]:[SedentaryMinutes]])</f>
        <v>1440</v>
      </c>
      <c r="R441">
        <f>daily_activity[[#This Row],[Total Mintues]]/60</f>
        <v>24</v>
      </c>
      <c r="S441">
        <f>IFERROR(daily_activity[[#This Row],[TotalDistance]]/daily_activity[[#This Row],[TotalSteps]],0)</f>
        <v>7.4109068169546431E-4</v>
      </c>
      <c r="T441">
        <f>IFERROR(daily_activity[[#This Row],[TrackerDistance]]/(daily_activity[[#This Row],[Total Mintues]]*daily_activity[[#This Row],[Step Length]]),0)</f>
        <v>9.2862378493951088</v>
      </c>
      <c r="W441" s="13">
        <v>14816</v>
      </c>
      <c r="X441" s="13">
        <v>2832</v>
      </c>
      <c r="AD441" s="19" t="s">
        <v>61</v>
      </c>
      <c r="AE441" s="19">
        <v>24</v>
      </c>
      <c r="AF441" s="17">
        <v>14816</v>
      </c>
      <c r="AG441" s="17">
        <v>2832</v>
      </c>
    </row>
    <row r="442" spans="1:33" x14ac:dyDescent="0.3">
      <c r="A442">
        <v>7007744171</v>
      </c>
      <c r="B442" s="1">
        <v>42479</v>
      </c>
      <c r="C442" t="str">
        <f t="shared" si="6"/>
        <v>Tuesday</v>
      </c>
      <c r="D442">
        <v>14194</v>
      </c>
      <c r="E442">
        <v>10.47999954</v>
      </c>
      <c r="F442">
        <v>9.5</v>
      </c>
      <c r="G442">
        <v>4.9421420100000004</v>
      </c>
      <c r="H442">
        <v>4.4099998469999999</v>
      </c>
      <c r="I442">
        <v>0.75999998999999996</v>
      </c>
      <c r="J442">
        <v>5.3099999430000002</v>
      </c>
      <c r="K442">
        <v>0</v>
      </c>
      <c r="L442">
        <v>53</v>
      </c>
      <c r="M442">
        <v>17</v>
      </c>
      <c r="N442">
        <v>304</v>
      </c>
      <c r="O442">
        <v>1066</v>
      </c>
      <c r="P442">
        <v>2812</v>
      </c>
      <c r="Q442">
        <f>SUM(daily_activity[[#This Row],[VeryActiveMinutes]:[SedentaryMinutes]])</f>
        <v>1440</v>
      </c>
      <c r="R442">
        <f>daily_activity[[#This Row],[Total Mintues]]/60</f>
        <v>24</v>
      </c>
      <c r="S442">
        <f>IFERROR(daily_activity[[#This Row],[TotalDistance]]/daily_activity[[#This Row],[TotalSteps]],0)</f>
        <v>7.3834011131464E-4</v>
      </c>
      <c r="T442">
        <f>IFERROR(daily_activity[[#This Row],[TrackerDistance]]/(daily_activity[[#This Row],[Total Mintues]]*daily_activity[[#This Row],[Step Length]]),0)</f>
        <v>8.9352076653070363</v>
      </c>
      <c r="W442" s="13">
        <v>14194</v>
      </c>
      <c r="X442" s="13">
        <v>2812</v>
      </c>
      <c r="AD442" s="18" t="s">
        <v>57</v>
      </c>
      <c r="AE442" s="18">
        <v>24</v>
      </c>
      <c r="AF442" s="16">
        <v>14194</v>
      </c>
      <c r="AG442" s="16">
        <v>2812</v>
      </c>
    </row>
    <row r="443" spans="1:33" x14ac:dyDescent="0.3">
      <c r="A443">
        <v>7007744171</v>
      </c>
      <c r="B443" s="1">
        <v>42480</v>
      </c>
      <c r="C443" t="str">
        <f t="shared" si="6"/>
        <v>Wednesday</v>
      </c>
      <c r="D443">
        <v>15566</v>
      </c>
      <c r="E443">
        <v>11.31000042</v>
      </c>
      <c r="F443">
        <v>10.40999985</v>
      </c>
      <c r="G443">
        <v>4.924840927</v>
      </c>
      <c r="H443">
        <v>4.7899999619999996</v>
      </c>
      <c r="I443">
        <v>0.670000017</v>
      </c>
      <c r="J443">
        <v>5.8600001339999999</v>
      </c>
      <c r="K443">
        <v>0</v>
      </c>
      <c r="L443">
        <v>60</v>
      </c>
      <c r="M443">
        <v>33</v>
      </c>
      <c r="N443">
        <v>347</v>
      </c>
      <c r="O443">
        <v>1000</v>
      </c>
      <c r="P443">
        <v>3096</v>
      </c>
      <c r="Q443">
        <f>SUM(daily_activity[[#This Row],[VeryActiveMinutes]:[SedentaryMinutes]])</f>
        <v>1440</v>
      </c>
      <c r="R443">
        <f>daily_activity[[#This Row],[Total Mintues]]/60</f>
        <v>24</v>
      </c>
      <c r="S443">
        <f>IFERROR(daily_activity[[#This Row],[TotalDistance]]/daily_activity[[#This Row],[TotalSteps]],0)</f>
        <v>7.2658360657844019E-4</v>
      </c>
      <c r="T443">
        <f>IFERROR(daily_activity[[#This Row],[TrackerDistance]]/(daily_activity[[#This Row],[Total Mintues]]*daily_activity[[#This Row],[Step Length]]),0)</f>
        <v>9.9495316121195163</v>
      </c>
      <c r="W443" s="13">
        <v>15566</v>
      </c>
      <c r="X443" s="13">
        <v>3096</v>
      </c>
      <c r="AD443" s="19" t="s">
        <v>62</v>
      </c>
      <c r="AE443" s="19">
        <v>24</v>
      </c>
      <c r="AF443" s="17">
        <v>15566</v>
      </c>
      <c r="AG443" s="17">
        <v>3096</v>
      </c>
    </row>
    <row r="444" spans="1:33" x14ac:dyDescent="0.3">
      <c r="A444">
        <v>7007744171</v>
      </c>
      <c r="B444" s="1">
        <v>42481</v>
      </c>
      <c r="C444" t="str">
        <f t="shared" si="6"/>
        <v>Thursday</v>
      </c>
      <c r="D444">
        <v>13744</v>
      </c>
      <c r="E444">
        <v>9.1899995800000003</v>
      </c>
      <c r="F444">
        <v>9.1899995800000003</v>
      </c>
      <c r="G444">
        <v>0</v>
      </c>
      <c r="H444">
        <v>2.1500000950000002</v>
      </c>
      <c r="I444">
        <v>1.8700000050000001</v>
      </c>
      <c r="J444">
        <v>5.170000076</v>
      </c>
      <c r="K444">
        <v>0</v>
      </c>
      <c r="L444">
        <v>30</v>
      </c>
      <c r="M444">
        <v>34</v>
      </c>
      <c r="N444">
        <v>327</v>
      </c>
      <c r="O444">
        <v>1049</v>
      </c>
      <c r="P444">
        <v>2763</v>
      </c>
      <c r="Q444">
        <f>SUM(daily_activity[[#This Row],[VeryActiveMinutes]:[SedentaryMinutes]])</f>
        <v>1440</v>
      </c>
      <c r="R444">
        <f>daily_activity[[#This Row],[Total Mintues]]/60</f>
        <v>24</v>
      </c>
      <c r="S444">
        <f>IFERROR(daily_activity[[#This Row],[TotalDistance]]/daily_activity[[#This Row],[TotalSteps]],0)</f>
        <v>6.6865538271245633E-4</v>
      </c>
      <c r="T444">
        <f>IFERROR(daily_activity[[#This Row],[TrackerDistance]]/(daily_activity[[#This Row],[Total Mintues]]*daily_activity[[#This Row],[Step Length]]),0)</f>
        <v>9.5444444444444443</v>
      </c>
      <c r="W444" s="13">
        <v>13744</v>
      </c>
      <c r="X444" s="13">
        <v>2763</v>
      </c>
      <c r="AD444" s="18" t="s">
        <v>60</v>
      </c>
      <c r="AE444" s="18">
        <v>24</v>
      </c>
      <c r="AF444" s="16">
        <v>13744</v>
      </c>
      <c r="AG444" s="16">
        <v>2763</v>
      </c>
    </row>
    <row r="445" spans="1:33" x14ac:dyDescent="0.3">
      <c r="A445">
        <v>7007744171</v>
      </c>
      <c r="B445" s="1">
        <v>42482</v>
      </c>
      <c r="C445" t="str">
        <f t="shared" si="6"/>
        <v>Friday</v>
      </c>
      <c r="D445">
        <v>15299</v>
      </c>
      <c r="E445">
        <v>10.239999770000001</v>
      </c>
      <c r="F445">
        <v>10.239999770000001</v>
      </c>
      <c r="G445">
        <v>0</v>
      </c>
      <c r="H445">
        <v>4.0999999049999998</v>
      </c>
      <c r="I445">
        <v>1.7599999900000001</v>
      </c>
      <c r="J445">
        <v>4.3699998860000004</v>
      </c>
      <c r="K445">
        <v>0</v>
      </c>
      <c r="L445">
        <v>64</v>
      </c>
      <c r="M445">
        <v>50</v>
      </c>
      <c r="N445">
        <v>261</v>
      </c>
      <c r="O445">
        <v>1065</v>
      </c>
      <c r="P445">
        <v>2889</v>
      </c>
      <c r="Q445">
        <f>SUM(daily_activity[[#This Row],[VeryActiveMinutes]:[SedentaryMinutes]])</f>
        <v>1440</v>
      </c>
      <c r="R445">
        <f>daily_activity[[#This Row],[Total Mintues]]/60</f>
        <v>24</v>
      </c>
      <c r="S445">
        <f>IFERROR(daily_activity[[#This Row],[TotalDistance]]/daily_activity[[#This Row],[TotalSteps]],0)</f>
        <v>6.6932477743643381E-4</v>
      </c>
      <c r="T445">
        <f>IFERROR(daily_activity[[#This Row],[TrackerDistance]]/(daily_activity[[#This Row],[Total Mintues]]*daily_activity[[#This Row],[Step Length]]),0)</f>
        <v>10.624305555555555</v>
      </c>
      <c r="W445" s="13">
        <v>15299</v>
      </c>
      <c r="X445" s="13">
        <v>2889</v>
      </c>
      <c r="AD445" s="19" t="s">
        <v>58</v>
      </c>
      <c r="AE445" s="19">
        <v>24</v>
      </c>
      <c r="AF445" s="17">
        <v>15299</v>
      </c>
      <c r="AG445" s="17">
        <v>2889</v>
      </c>
    </row>
    <row r="446" spans="1:33" x14ac:dyDescent="0.3">
      <c r="A446">
        <v>7007744171</v>
      </c>
      <c r="B446" s="1">
        <v>42483</v>
      </c>
      <c r="C446" t="str">
        <f t="shared" si="6"/>
        <v>Saturday</v>
      </c>
      <c r="D446">
        <v>8093</v>
      </c>
      <c r="E446">
        <v>5.4099998469999999</v>
      </c>
      <c r="F446">
        <v>5.4099998469999999</v>
      </c>
      <c r="G446">
        <v>0</v>
      </c>
      <c r="H446">
        <v>0.12999999500000001</v>
      </c>
      <c r="I446">
        <v>1.1299999949999999</v>
      </c>
      <c r="J446">
        <v>4.1500000950000002</v>
      </c>
      <c r="K446">
        <v>0</v>
      </c>
      <c r="L446">
        <v>2</v>
      </c>
      <c r="M446">
        <v>25</v>
      </c>
      <c r="N446">
        <v>223</v>
      </c>
      <c r="O446">
        <v>1190</v>
      </c>
      <c r="P446">
        <v>2284</v>
      </c>
      <c r="Q446">
        <f>SUM(daily_activity[[#This Row],[VeryActiveMinutes]:[SedentaryMinutes]])</f>
        <v>1440</v>
      </c>
      <c r="R446">
        <f>daily_activity[[#This Row],[Total Mintues]]/60</f>
        <v>24</v>
      </c>
      <c r="S446">
        <f>IFERROR(daily_activity[[#This Row],[TotalDistance]]/daily_activity[[#This Row],[TotalSteps]],0)</f>
        <v>6.6847891350549859E-4</v>
      </c>
      <c r="T446">
        <f>IFERROR(daily_activity[[#This Row],[TrackerDistance]]/(daily_activity[[#This Row],[Total Mintues]]*daily_activity[[#This Row],[Step Length]]),0)</f>
        <v>5.6201388888888886</v>
      </c>
      <c r="W446" s="13">
        <v>8093</v>
      </c>
      <c r="X446" s="13">
        <v>2284</v>
      </c>
      <c r="AD446" s="18" t="s">
        <v>59</v>
      </c>
      <c r="AE446" s="18">
        <v>24</v>
      </c>
      <c r="AF446" s="16">
        <v>8093</v>
      </c>
      <c r="AG446" s="16">
        <v>2284</v>
      </c>
    </row>
    <row r="447" spans="1:33" x14ac:dyDescent="0.3">
      <c r="A447">
        <v>7007744171</v>
      </c>
      <c r="B447" s="1">
        <v>42484</v>
      </c>
      <c r="C447" t="str">
        <f t="shared" si="6"/>
        <v>Sunday</v>
      </c>
      <c r="D447">
        <v>11085</v>
      </c>
      <c r="E447">
        <v>7.420000076</v>
      </c>
      <c r="F447">
        <v>7.420000076</v>
      </c>
      <c r="G447">
        <v>0</v>
      </c>
      <c r="H447">
        <v>0</v>
      </c>
      <c r="I447">
        <v>0</v>
      </c>
      <c r="J447">
        <v>7.420000076</v>
      </c>
      <c r="K447">
        <v>0</v>
      </c>
      <c r="L447">
        <v>0</v>
      </c>
      <c r="M447">
        <v>0</v>
      </c>
      <c r="N447">
        <v>419</v>
      </c>
      <c r="O447">
        <v>1021</v>
      </c>
      <c r="P447">
        <v>2667</v>
      </c>
      <c r="Q447">
        <f>SUM(daily_activity[[#This Row],[VeryActiveMinutes]:[SedentaryMinutes]])</f>
        <v>1440</v>
      </c>
      <c r="R447">
        <f>daily_activity[[#This Row],[Total Mintues]]/60</f>
        <v>24</v>
      </c>
      <c r="S447">
        <f>IFERROR(daily_activity[[#This Row],[TotalDistance]]/daily_activity[[#This Row],[TotalSteps]],0)</f>
        <v>6.6937303346865137E-4</v>
      </c>
      <c r="T447">
        <f>IFERROR(daily_activity[[#This Row],[TrackerDistance]]/(daily_activity[[#This Row],[Total Mintues]]*daily_activity[[#This Row],[Step Length]]),0)</f>
        <v>7.697916666666667</v>
      </c>
      <c r="W447" s="13">
        <v>11085</v>
      </c>
      <c r="X447" s="13">
        <v>2667</v>
      </c>
      <c r="AD447" s="19" t="s">
        <v>16</v>
      </c>
      <c r="AE447" s="19">
        <v>24</v>
      </c>
      <c r="AF447" s="17">
        <v>11085</v>
      </c>
      <c r="AG447" s="17">
        <v>2667</v>
      </c>
    </row>
    <row r="448" spans="1:33" x14ac:dyDescent="0.3">
      <c r="A448">
        <v>7007744171</v>
      </c>
      <c r="B448" s="1">
        <v>42485</v>
      </c>
      <c r="C448" t="str">
        <f t="shared" si="6"/>
        <v>Monday</v>
      </c>
      <c r="D448">
        <v>18229</v>
      </c>
      <c r="E448">
        <v>13.34000015</v>
      </c>
      <c r="F448">
        <v>12.19999981</v>
      </c>
      <c r="G448">
        <v>4.8617920879999996</v>
      </c>
      <c r="H448">
        <v>4.3099999430000002</v>
      </c>
      <c r="I448">
        <v>1.3700000050000001</v>
      </c>
      <c r="J448">
        <v>7.670000076</v>
      </c>
      <c r="K448">
        <v>0</v>
      </c>
      <c r="L448">
        <v>51</v>
      </c>
      <c r="M448">
        <v>24</v>
      </c>
      <c r="N448">
        <v>379</v>
      </c>
      <c r="O448">
        <v>986</v>
      </c>
      <c r="P448">
        <v>3055</v>
      </c>
      <c r="Q448">
        <f>SUM(daily_activity[[#This Row],[VeryActiveMinutes]:[SedentaryMinutes]])</f>
        <v>1440</v>
      </c>
      <c r="R448">
        <f>daily_activity[[#This Row],[Total Mintues]]/60</f>
        <v>24</v>
      </c>
      <c r="S448">
        <f>IFERROR(daily_activity[[#This Row],[TotalDistance]]/daily_activity[[#This Row],[TotalSteps]],0)</f>
        <v>7.3180098469471716E-4</v>
      </c>
      <c r="T448">
        <f>IFERROR(daily_activity[[#This Row],[TrackerDistance]]/(daily_activity[[#This Row],[Total Mintues]]*daily_activity[[#This Row],[Step Length]]),0)</f>
        <v>11.577221495284137</v>
      </c>
      <c r="W448" s="13">
        <v>18229</v>
      </c>
      <c r="X448" s="13">
        <v>3055</v>
      </c>
      <c r="AD448" s="18" t="s">
        <v>61</v>
      </c>
      <c r="AE448" s="18">
        <v>24</v>
      </c>
      <c r="AF448" s="16">
        <v>18229</v>
      </c>
      <c r="AG448" s="16">
        <v>3055</v>
      </c>
    </row>
    <row r="449" spans="1:33" x14ac:dyDescent="0.3">
      <c r="A449">
        <v>7007744171</v>
      </c>
      <c r="B449" s="1">
        <v>42486</v>
      </c>
      <c r="C449" t="str">
        <f t="shared" si="6"/>
        <v>Tuesday</v>
      </c>
      <c r="D449">
        <v>15090</v>
      </c>
      <c r="E449">
        <v>10.100000380000001</v>
      </c>
      <c r="F449">
        <v>10.100000380000001</v>
      </c>
      <c r="G449">
        <v>0</v>
      </c>
      <c r="H449">
        <v>0.93000000699999996</v>
      </c>
      <c r="I449">
        <v>0.939999998</v>
      </c>
      <c r="J449">
        <v>8.2299995419999998</v>
      </c>
      <c r="K449">
        <v>0</v>
      </c>
      <c r="L449">
        <v>16</v>
      </c>
      <c r="M449">
        <v>22</v>
      </c>
      <c r="N449">
        <v>424</v>
      </c>
      <c r="O449">
        <v>978</v>
      </c>
      <c r="P449">
        <v>2939</v>
      </c>
      <c r="Q449">
        <f>SUM(daily_activity[[#This Row],[VeryActiveMinutes]:[SedentaryMinutes]])</f>
        <v>1440</v>
      </c>
      <c r="R449">
        <f>daily_activity[[#This Row],[Total Mintues]]/60</f>
        <v>24</v>
      </c>
      <c r="S449">
        <f>IFERROR(daily_activity[[#This Row],[TotalDistance]]/daily_activity[[#This Row],[TotalSteps]],0)</f>
        <v>6.6931745394300873E-4</v>
      </c>
      <c r="T449">
        <f>IFERROR(daily_activity[[#This Row],[TrackerDistance]]/(daily_activity[[#This Row],[Total Mintues]]*daily_activity[[#This Row],[Step Length]]),0)</f>
        <v>10.479166666666666</v>
      </c>
      <c r="W449" s="13">
        <v>15090</v>
      </c>
      <c r="X449" s="13">
        <v>2939</v>
      </c>
      <c r="AD449" s="19" t="s">
        <v>57</v>
      </c>
      <c r="AE449" s="19">
        <v>24</v>
      </c>
      <c r="AF449" s="17">
        <v>15090</v>
      </c>
      <c r="AG449" s="17">
        <v>2939</v>
      </c>
    </row>
    <row r="450" spans="1:33" x14ac:dyDescent="0.3">
      <c r="A450">
        <v>7007744171</v>
      </c>
      <c r="B450" s="1">
        <v>42487</v>
      </c>
      <c r="C450" t="str">
        <f t="shared" si="6"/>
        <v>Wednesday</v>
      </c>
      <c r="D450">
        <v>13541</v>
      </c>
      <c r="E450">
        <v>10.22000027</v>
      </c>
      <c r="F450">
        <v>9.0600004199999997</v>
      </c>
      <c r="G450">
        <v>4.8856048579999998</v>
      </c>
      <c r="H450">
        <v>4.2699999809999998</v>
      </c>
      <c r="I450">
        <v>0.66000002599999996</v>
      </c>
      <c r="J450">
        <v>5.2899999619999996</v>
      </c>
      <c r="K450">
        <v>0</v>
      </c>
      <c r="L450">
        <v>50</v>
      </c>
      <c r="M450">
        <v>12</v>
      </c>
      <c r="N450">
        <v>337</v>
      </c>
      <c r="O450">
        <v>1041</v>
      </c>
      <c r="P450">
        <v>2830</v>
      </c>
      <c r="Q450">
        <f>SUM(daily_activity[[#This Row],[VeryActiveMinutes]:[SedentaryMinutes]])</f>
        <v>1440</v>
      </c>
      <c r="R450">
        <f>daily_activity[[#This Row],[Total Mintues]]/60</f>
        <v>24</v>
      </c>
      <c r="S450">
        <f>IFERROR(daily_activity[[#This Row],[TotalDistance]]/daily_activity[[#This Row],[TotalSteps]],0)</f>
        <v>7.5474486891662356E-4</v>
      </c>
      <c r="T450">
        <f>IFERROR(daily_activity[[#This Row],[TrackerDistance]]/(daily_activity[[#This Row],[Total Mintues]]*daily_activity[[#This Row],[Step Length]]),0)</f>
        <v>8.3361506880656524</v>
      </c>
      <c r="W450" s="13">
        <v>13541</v>
      </c>
      <c r="X450" s="13">
        <v>2830</v>
      </c>
      <c r="AD450" s="18" t="s">
        <v>62</v>
      </c>
      <c r="AE450" s="18">
        <v>24</v>
      </c>
      <c r="AF450" s="16">
        <v>13541</v>
      </c>
      <c r="AG450" s="16">
        <v>2830</v>
      </c>
    </row>
    <row r="451" spans="1:33" x14ac:dyDescent="0.3">
      <c r="A451">
        <v>7007744171</v>
      </c>
      <c r="B451" s="1">
        <v>42488</v>
      </c>
      <c r="C451" t="str">
        <f t="shared" ref="C451:C514" si="7">TEXT(B451,"dddd")</f>
        <v>Thursday</v>
      </c>
      <c r="D451">
        <v>15128</v>
      </c>
      <c r="E451">
        <v>10.119999890000001</v>
      </c>
      <c r="F451">
        <v>10.119999890000001</v>
      </c>
      <c r="G451">
        <v>0</v>
      </c>
      <c r="H451">
        <v>1.0900000329999999</v>
      </c>
      <c r="I451">
        <v>0.769999981</v>
      </c>
      <c r="J451">
        <v>8.2600002289999992</v>
      </c>
      <c r="K451">
        <v>0</v>
      </c>
      <c r="L451">
        <v>16</v>
      </c>
      <c r="M451">
        <v>16</v>
      </c>
      <c r="N451">
        <v>401</v>
      </c>
      <c r="O451">
        <v>1007</v>
      </c>
      <c r="P451">
        <v>2836</v>
      </c>
      <c r="Q451">
        <f>SUM(daily_activity[[#This Row],[VeryActiveMinutes]:[SedentaryMinutes]])</f>
        <v>1440</v>
      </c>
      <c r="R451">
        <f>daily_activity[[#This Row],[Total Mintues]]/60</f>
        <v>24</v>
      </c>
      <c r="S451">
        <f>IFERROR(daily_activity[[#This Row],[TotalDistance]]/daily_activity[[#This Row],[TotalSteps]],0)</f>
        <v>6.6895821589106294E-4</v>
      </c>
      <c r="T451">
        <f>IFERROR(daily_activity[[#This Row],[TrackerDistance]]/(daily_activity[[#This Row],[Total Mintues]]*daily_activity[[#This Row],[Step Length]]),0)</f>
        <v>10.505555555555556</v>
      </c>
      <c r="W451" s="13">
        <v>15128</v>
      </c>
      <c r="X451" s="13">
        <v>2836</v>
      </c>
      <c r="AD451" s="19" t="s">
        <v>60</v>
      </c>
      <c r="AE451" s="19">
        <v>24</v>
      </c>
      <c r="AF451" s="17">
        <v>15128</v>
      </c>
      <c r="AG451" s="17">
        <v>2836</v>
      </c>
    </row>
    <row r="452" spans="1:33" x14ac:dyDescent="0.3">
      <c r="A452">
        <v>7007744171</v>
      </c>
      <c r="B452" s="1">
        <v>42489</v>
      </c>
      <c r="C452" t="str">
        <f t="shared" si="7"/>
        <v>Friday</v>
      </c>
      <c r="D452">
        <v>20067</v>
      </c>
      <c r="E452">
        <v>14.30000019</v>
      </c>
      <c r="F452">
        <v>13.420000079999999</v>
      </c>
      <c r="G452">
        <v>4.9111461639999998</v>
      </c>
      <c r="H452">
        <v>4.3099999430000002</v>
      </c>
      <c r="I452">
        <v>2.0499999519999998</v>
      </c>
      <c r="J452">
        <v>7.9499998090000004</v>
      </c>
      <c r="K452">
        <v>0</v>
      </c>
      <c r="L452">
        <v>55</v>
      </c>
      <c r="M452">
        <v>42</v>
      </c>
      <c r="N452">
        <v>382</v>
      </c>
      <c r="O452">
        <v>961</v>
      </c>
      <c r="P452">
        <v>3180</v>
      </c>
      <c r="Q452">
        <f>SUM(daily_activity[[#This Row],[VeryActiveMinutes]:[SedentaryMinutes]])</f>
        <v>1440</v>
      </c>
      <c r="R452">
        <f>daily_activity[[#This Row],[Total Mintues]]/60</f>
        <v>24</v>
      </c>
      <c r="S452">
        <f>IFERROR(daily_activity[[#This Row],[TotalDistance]]/daily_activity[[#This Row],[TotalSteps]],0)</f>
        <v>7.1261275676483781E-4</v>
      </c>
      <c r="T452">
        <f>IFERROR(daily_activity[[#This Row],[TrackerDistance]]/(daily_activity[[#This Row],[Total Mintues]]*daily_activity[[#This Row],[Step Length]]),0)</f>
        <v>13.077852468301261</v>
      </c>
      <c r="W452" s="13">
        <v>20067</v>
      </c>
      <c r="X452" s="13">
        <v>3180</v>
      </c>
      <c r="AD452" s="18" t="s">
        <v>58</v>
      </c>
      <c r="AE452" s="18">
        <v>24</v>
      </c>
      <c r="AF452" s="16">
        <v>20067</v>
      </c>
      <c r="AG452" s="16">
        <v>3180</v>
      </c>
    </row>
    <row r="453" spans="1:33" x14ac:dyDescent="0.3">
      <c r="A453">
        <v>7007744171</v>
      </c>
      <c r="B453" s="1">
        <v>42490</v>
      </c>
      <c r="C453" t="str">
        <f t="shared" si="7"/>
        <v>Saturday</v>
      </c>
      <c r="D453">
        <v>3761</v>
      </c>
      <c r="E453">
        <v>2.5199999809999998</v>
      </c>
      <c r="F453">
        <v>2.5199999809999998</v>
      </c>
      <c r="G453">
        <v>0</v>
      </c>
      <c r="H453">
        <v>0</v>
      </c>
      <c r="I453">
        <v>0</v>
      </c>
      <c r="J453">
        <v>2.5199999809999998</v>
      </c>
      <c r="K453">
        <v>0</v>
      </c>
      <c r="L453">
        <v>0</v>
      </c>
      <c r="M453">
        <v>0</v>
      </c>
      <c r="N453">
        <v>200</v>
      </c>
      <c r="O453">
        <v>1240</v>
      </c>
      <c r="P453">
        <v>2051</v>
      </c>
      <c r="Q453">
        <f>SUM(daily_activity[[#This Row],[VeryActiveMinutes]:[SedentaryMinutes]])</f>
        <v>1440</v>
      </c>
      <c r="R453">
        <f>daily_activity[[#This Row],[Total Mintues]]/60</f>
        <v>24</v>
      </c>
      <c r="S453">
        <f>IFERROR(daily_activity[[#This Row],[TotalDistance]]/daily_activity[[#This Row],[TotalSteps]],0)</f>
        <v>6.7003456022334484E-4</v>
      </c>
      <c r="T453">
        <f>IFERROR(daily_activity[[#This Row],[TrackerDistance]]/(daily_activity[[#This Row],[Total Mintues]]*daily_activity[[#This Row],[Step Length]]),0)</f>
        <v>2.6118055555555553</v>
      </c>
      <c r="W453" s="13">
        <v>3761</v>
      </c>
      <c r="X453" s="13">
        <v>2051</v>
      </c>
      <c r="AD453" s="19" t="s">
        <v>59</v>
      </c>
      <c r="AE453" s="19">
        <v>24</v>
      </c>
      <c r="AF453" s="17">
        <v>3761</v>
      </c>
      <c r="AG453" s="17">
        <v>2051</v>
      </c>
    </row>
    <row r="454" spans="1:33" x14ac:dyDescent="0.3">
      <c r="A454">
        <v>7086361926</v>
      </c>
      <c r="B454" s="1">
        <v>42473</v>
      </c>
      <c r="C454" t="str">
        <f t="shared" si="7"/>
        <v>Wednesday</v>
      </c>
      <c r="D454">
        <v>5813</v>
      </c>
      <c r="E454">
        <v>3.619999886</v>
      </c>
      <c r="F454">
        <v>3.619999886</v>
      </c>
      <c r="G454">
        <v>0</v>
      </c>
      <c r="H454">
        <v>0.560000002</v>
      </c>
      <c r="I454">
        <v>0.209999993</v>
      </c>
      <c r="J454">
        <v>2.8399999139999998</v>
      </c>
      <c r="K454">
        <v>0</v>
      </c>
      <c r="L454">
        <v>31</v>
      </c>
      <c r="M454">
        <v>26</v>
      </c>
      <c r="N454">
        <v>155</v>
      </c>
      <c r="O454">
        <v>744</v>
      </c>
      <c r="P454">
        <v>2516</v>
      </c>
      <c r="Q454">
        <f>SUM(daily_activity[[#This Row],[VeryActiveMinutes]:[SedentaryMinutes]])</f>
        <v>956</v>
      </c>
      <c r="R454">
        <f>daily_activity[[#This Row],[Total Mintues]]/60</f>
        <v>15.933333333333334</v>
      </c>
      <c r="S454">
        <f>IFERROR(daily_activity[[#This Row],[TotalDistance]]/daily_activity[[#This Row],[TotalSteps]],0)</f>
        <v>6.2274211009805613E-4</v>
      </c>
      <c r="T454">
        <f>IFERROR(daily_activity[[#This Row],[TrackerDistance]]/(daily_activity[[#This Row],[Total Mintues]]*daily_activity[[#This Row],[Step Length]]),0)</f>
        <v>6.0805439330543924</v>
      </c>
      <c r="W454" s="13">
        <v>5813</v>
      </c>
      <c r="X454" s="13">
        <v>2516</v>
      </c>
      <c r="AD454" s="18" t="s">
        <v>62</v>
      </c>
      <c r="AE454" s="18">
        <v>15.933333333333334</v>
      </c>
      <c r="AF454" s="16">
        <v>5813</v>
      </c>
      <c r="AG454" s="16">
        <v>2516</v>
      </c>
    </row>
    <row r="455" spans="1:33" x14ac:dyDescent="0.3">
      <c r="A455">
        <v>7086361926</v>
      </c>
      <c r="B455" s="1">
        <v>42474</v>
      </c>
      <c r="C455" t="str">
        <f t="shared" si="7"/>
        <v>Thursday</v>
      </c>
      <c r="D455">
        <v>9123</v>
      </c>
      <c r="E455">
        <v>6.1199998860000004</v>
      </c>
      <c r="F455">
        <v>6.1199998860000004</v>
      </c>
      <c r="G455">
        <v>0</v>
      </c>
      <c r="H455">
        <v>2.0299999710000001</v>
      </c>
      <c r="I455">
        <v>0.33000001299999998</v>
      </c>
      <c r="J455">
        <v>3.6600000860000002</v>
      </c>
      <c r="K455">
        <v>0</v>
      </c>
      <c r="L455">
        <v>35</v>
      </c>
      <c r="M455">
        <v>32</v>
      </c>
      <c r="N455">
        <v>189</v>
      </c>
      <c r="O455">
        <v>787</v>
      </c>
      <c r="P455">
        <v>2734</v>
      </c>
      <c r="Q455">
        <f>SUM(daily_activity[[#This Row],[VeryActiveMinutes]:[SedentaryMinutes]])</f>
        <v>1043</v>
      </c>
      <c r="R455">
        <f>daily_activity[[#This Row],[Total Mintues]]/60</f>
        <v>17.383333333333333</v>
      </c>
      <c r="S455">
        <f>IFERROR(daily_activity[[#This Row],[TotalDistance]]/daily_activity[[#This Row],[TotalSteps]],0)</f>
        <v>6.7083195067412036E-4</v>
      </c>
      <c r="T455">
        <f>IFERROR(daily_activity[[#This Row],[TrackerDistance]]/(daily_activity[[#This Row],[Total Mintues]]*daily_activity[[#This Row],[Step Length]]),0)</f>
        <v>8.7468839884947283</v>
      </c>
      <c r="W455" s="13">
        <v>9123</v>
      </c>
      <c r="X455" s="13">
        <v>2734</v>
      </c>
      <c r="AD455" s="19" t="s">
        <v>60</v>
      </c>
      <c r="AE455" s="19">
        <v>17.383333333333333</v>
      </c>
      <c r="AF455" s="17">
        <v>9123</v>
      </c>
      <c r="AG455" s="17">
        <v>2734</v>
      </c>
    </row>
    <row r="456" spans="1:33" x14ac:dyDescent="0.3">
      <c r="A456">
        <v>7086361926</v>
      </c>
      <c r="B456" s="1">
        <v>42475</v>
      </c>
      <c r="C456" t="str">
        <f t="shared" si="7"/>
        <v>Friday</v>
      </c>
      <c r="D456">
        <v>8585</v>
      </c>
      <c r="E456">
        <v>5.670000076</v>
      </c>
      <c r="F456">
        <v>5.670000076</v>
      </c>
      <c r="G456">
        <v>0</v>
      </c>
      <c r="H456">
        <v>2.039999962</v>
      </c>
      <c r="I456">
        <v>1.1100000139999999</v>
      </c>
      <c r="J456">
        <v>2.5299999710000001</v>
      </c>
      <c r="K456">
        <v>0</v>
      </c>
      <c r="L456">
        <v>30</v>
      </c>
      <c r="M456">
        <v>21</v>
      </c>
      <c r="N456">
        <v>139</v>
      </c>
      <c r="O456">
        <v>864</v>
      </c>
      <c r="P456">
        <v>2395</v>
      </c>
      <c r="Q456">
        <f>SUM(daily_activity[[#This Row],[VeryActiveMinutes]:[SedentaryMinutes]])</f>
        <v>1054</v>
      </c>
      <c r="R456">
        <f>daily_activity[[#This Row],[Total Mintues]]/60</f>
        <v>17.566666666666666</v>
      </c>
      <c r="S456">
        <f>IFERROR(daily_activity[[#This Row],[TotalDistance]]/daily_activity[[#This Row],[TotalSteps]],0)</f>
        <v>6.6045428957483979E-4</v>
      </c>
      <c r="T456">
        <f>IFERROR(daily_activity[[#This Row],[TrackerDistance]]/(daily_activity[[#This Row],[Total Mintues]]*daily_activity[[#This Row],[Step Length]]),0)</f>
        <v>8.1451612903225801</v>
      </c>
      <c r="W456" s="13">
        <v>8585</v>
      </c>
      <c r="X456" s="13">
        <v>2395</v>
      </c>
      <c r="AD456" s="18" t="s">
        <v>58</v>
      </c>
      <c r="AE456" s="18">
        <v>17.566666666666666</v>
      </c>
      <c r="AF456" s="16">
        <v>8585</v>
      </c>
      <c r="AG456" s="16">
        <v>2395</v>
      </c>
    </row>
    <row r="457" spans="1:33" x14ac:dyDescent="0.3">
      <c r="A457">
        <v>7086361926</v>
      </c>
      <c r="B457" s="1">
        <v>42476</v>
      </c>
      <c r="C457" t="str">
        <f t="shared" si="7"/>
        <v>Saturday</v>
      </c>
      <c r="D457">
        <v>31</v>
      </c>
      <c r="E457">
        <v>0.01</v>
      </c>
      <c r="F457">
        <v>0.01</v>
      </c>
      <c r="G457">
        <v>0</v>
      </c>
      <c r="H457">
        <v>0</v>
      </c>
      <c r="I457">
        <v>0</v>
      </c>
      <c r="J457">
        <v>0.01</v>
      </c>
      <c r="K457">
        <v>0</v>
      </c>
      <c r="L457">
        <v>0</v>
      </c>
      <c r="M457">
        <v>0</v>
      </c>
      <c r="N457">
        <v>3</v>
      </c>
      <c r="O457">
        <v>1437</v>
      </c>
      <c r="P457">
        <v>1635</v>
      </c>
      <c r="Q457">
        <f>SUM(daily_activity[[#This Row],[VeryActiveMinutes]:[SedentaryMinutes]])</f>
        <v>1440</v>
      </c>
      <c r="R457">
        <f>daily_activity[[#This Row],[Total Mintues]]/60</f>
        <v>24</v>
      </c>
      <c r="S457">
        <f>IFERROR(daily_activity[[#This Row],[TotalDistance]]/daily_activity[[#This Row],[TotalSteps]],0)</f>
        <v>3.2258064516129032E-4</v>
      </c>
      <c r="T457">
        <f>IFERROR(daily_activity[[#This Row],[TrackerDistance]]/(daily_activity[[#This Row],[Total Mintues]]*daily_activity[[#This Row],[Step Length]]),0)</f>
        <v>2.1527777777777778E-2</v>
      </c>
      <c r="W457" s="13">
        <v>31</v>
      </c>
      <c r="X457" s="13">
        <v>1635</v>
      </c>
      <c r="AD457" s="19" t="s">
        <v>59</v>
      </c>
      <c r="AE457" s="19">
        <v>24</v>
      </c>
      <c r="AF457" s="17">
        <v>31</v>
      </c>
      <c r="AG457" s="17">
        <v>1635</v>
      </c>
    </row>
    <row r="458" spans="1:33" x14ac:dyDescent="0.3">
      <c r="A458">
        <v>7086361926</v>
      </c>
      <c r="B458" s="1">
        <v>42477</v>
      </c>
      <c r="C458" t="str">
        <f t="shared" si="7"/>
        <v>Sunday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1440</v>
      </c>
      <c r="P458">
        <v>1629</v>
      </c>
      <c r="Q458">
        <f>SUM(daily_activity[[#This Row],[VeryActiveMinutes]:[SedentaryMinutes]])</f>
        <v>1440</v>
      </c>
      <c r="R458">
        <f>daily_activity[[#This Row],[Total Mintues]]/60</f>
        <v>24</v>
      </c>
      <c r="S458">
        <f>IFERROR(daily_activity[[#This Row],[TotalDistance]]/daily_activity[[#This Row],[TotalSteps]],0)</f>
        <v>0</v>
      </c>
      <c r="T458">
        <f>IFERROR(daily_activity[[#This Row],[TrackerDistance]]/(daily_activity[[#This Row],[Total Mintues]]*daily_activity[[#This Row],[Step Length]]),0)</f>
        <v>0</v>
      </c>
      <c r="W458" s="13">
        <v>0</v>
      </c>
      <c r="X458" s="13">
        <v>1629</v>
      </c>
      <c r="AD458" s="18" t="s">
        <v>16</v>
      </c>
      <c r="AE458" s="18">
        <v>24</v>
      </c>
      <c r="AF458" s="16">
        <v>0</v>
      </c>
      <c r="AG458" s="16">
        <v>1629</v>
      </c>
    </row>
    <row r="459" spans="1:33" x14ac:dyDescent="0.3">
      <c r="A459">
        <v>7086361926</v>
      </c>
      <c r="B459" s="1">
        <v>42478</v>
      </c>
      <c r="C459" t="str">
        <f t="shared" si="7"/>
        <v>Monday</v>
      </c>
      <c r="D459">
        <v>9827</v>
      </c>
      <c r="E459">
        <v>6.7100000380000004</v>
      </c>
      <c r="F459">
        <v>6.7100000380000004</v>
      </c>
      <c r="G459">
        <v>0</v>
      </c>
      <c r="H459">
        <v>3.170000076</v>
      </c>
      <c r="I459">
        <v>1.2200000289999999</v>
      </c>
      <c r="J459">
        <v>2.3099999430000002</v>
      </c>
      <c r="K459">
        <v>0</v>
      </c>
      <c r="L459">
        <v>61</v>
      </c>
      <c r="M459">
        <v>51</v>
      </c>
      <c r="N459">
        <v>114</v>
      </c>
      <c r="O459">
        <v>1136</v>
      </c>
      <c r="P459">
        <v>2743</v>
      </c>
      <c r="Q459">
        <f>SUM(daily_activity[[#This Row],[VeryActiveMinutes]:[SedentaryMinutes]])</f>
        <v>1362</v>
      </c>
      <c r="R459">
        <f>daily_activity[[#This Row],[Total Mintues]]/60</f>
        <v>22.7</v>
      </c>
      <c r="S459">
        <f>IFERROR(daily_activity[[#This Row],[TotalDistance]]/daily_activity[[#This Row],[TotalSteps]],0)</f>
        <v>6.8281266286760974E-4</v>
      </c>
      <c r="T459">
        <f>IFERROR(daily_activity[[#This Row],[TrackerDistance]]/(daily_activity[[#This Row],[Total Mintues]]*daily_activity[[#This Row],[Step Length]]),0)</f>
        <v>7.2151248164464024</v>
      </c>
      <c r="W459" s="13">
        <v>9827</v>
      </c>
      <c r="X459" s="13">
        <v>2743</v>
      </c>
      <c r="AD459" s="19" t="s">
        <v>61</v>
      </c>
      <c r="AE459" s="19">
        <v>22.7</v>
      </c>
      <c r="AF459" s="17">
        <v>9827</v>
      </c>
      <c r="AG459" s="17">
        <v>2743</v>
      </c>
    </row>
    <row r="460" spans="1:33" x14ac:dyDescent="0.3">
      <c r="A460">
        <v>7086361926</v>
      </c>
      <c r="B460" s="1">
        <v>42479</v>
      </c>
      <c r="C460" t="str">
        <f t="shared" si="7"/>
        <v>Tuesday</v>
      </c>
      <c r="D460">
        <v>10688</v>
      </c>
      <c r="E460">
        <v>7.2899999619999996</v>
      </c>
      <c r="F460">
        <v>7.2899999619999996</v>
      </c>
      <c r="G460">
        <v>0</v>
      </c>
      <c r="H460">
        <v>3.5299999710000001</v>
      </c>
      <c r="I460">
        <v>1.230000019</v>
      </c>
      <c r="J460">
        <v>2.5099999899999998</v>
      </c>
      <c r="K460">
        <v>0</v>
      </c>
      <c r="L460">
        <v>67</v>
      </c>
      <c r="M460">
        <v>69</v>
      </c>
      <c r="N460">
        <v>124</v>
      </c>
      <c r="O460">
        <v>671</v>
      </c>
      <c r="P460">
        <v>2944</v>
      </c>
      <c r="Q460">
        <f>SUM(daily_activity[[#This Row],[VeryActiveMinutes]:[SedentaryMinutes]])</f>
        <v>931</v>
      </c>
      <c r="R460">
        <f>daily_activity[[#This Row],[Total Mintues]]/60</f>
        <v>15.516666666666667</v>
      </c>
      <c r="S460">
        <f>IFERROR(daily_activity[[#This Row],[TotalDistance]]/daily_activity[[#This Row],[TotalSteps]],0)</f>
        <v>6.8207334973802386E-4</v>
      </c>
      <c r="T460">
        <f>IFERROR(daily_activity[[#This Row],[TrackerDistance]]/(daily_activity[[#This Row],[Total Mintues]]*daily_activity[[#This Row],[Step Length]]),0)</f>
        <v>11.48012889366273</v>
      </c>
      <c r="W460" s="13">
        <v>10688</v>
      </c>
      <c r="X460" s="13">
        <v>2944</v>
      </c>
      <c r="AD460" s="18" t="s">
        <v>57</v>
      </c>
      <c r="AE460" s="18">
        <v>15.516666666666667</v>
      </c>
      <c r="AF460" s="16">
        <v>10688</v>
      </c>
      <c r="AG460" s="16">
        <v>2944</v>
      </c>
    </row>
    <row r="461" spans="1:33" x14ac:dyDescent="0.3">
      <c r="A461">
        <v>7086361926</v>
      </c>
      <c r="B461" s="1">
        <v>42480</v>
      </c>
      <c r="C461" t="str">
        <f t="shared" si="7"/>
        <v>Wednesday</v>
      </c>
      <c r="D461">
        <v>14365</v>
      </c>
      <c r="E461">
        <v>10.64000034</v>
      </c>
      <c r="F461">
        <v>10.64000034</v>
      </c>
      <c r="G461">
        <v>0</v>
      </c>
      <c r="H461">
        <v>7.6399998660000001</v>
      </c>
      <c r="I461">
        <v>0.44999998800000002</v>
      </c>
      <c r="J461">
        <v>2.539999962</v>
      </c>
      <c r="K461">
        <v>0</v>
      </c>
      <c r="L461">
        <v>87</v>
      </c>
      <c r="M461">
        <v>13</v>
      </c>
      <c r="N461">
        <v>145</v>
      </c>
      <c r="O461">
        <v>797</v>
      </c>
      <c r="P461">
        <v>2997</v>
      </c>
      <c r="Q461">
        <f>SUM(daily_activity[[#This Row],[VeryActiveMinutes]:[SedentaryMinutes]])</f>
        <v>1042</v>
      </c>
      <c r="R461">
        <f>daily_activity[[#This Row],[Total Mintues]]/60</f>
        <v>17.366666666666667</v>
      </c>
      <c r="S461">
        <f>IFERROR(daily_activity[[#This Row],[TotalDistance]]/daily_activity[[#This Row],[TotalSteps]],0)</f>
        <v>7.4068919874695444E-4</v>
      </c>
      <c r="T461">
        <f>IFERROR(daily_activity[[#This Row],[TrackerDistance]]/(daily_activity[[#This Row],[Total Mintues]]*daily_activity[[#This Row],[Step Length]]),0)</f>
        <v>13.78598848368522</v>
      </c>
      <c r="W461" s="13">
        <v>14365</v>
      </c>
      <c r="X461" s="13">
        <v>2997</v>
      </c>
      <c r="AD461" s="19" t="s">
        <v>62</v>
      </c>
      <c r="AE461" s="19">
        <v>17.366666666666667</v>
      </c>
      <c r="AF461" s="17">
        <v>14365</v>
      </c>
      <c r="AG461" s="17">
        <v>2997</v>
      </c>
    </row>
    <row r="462" spans="1:33" x14ac:dyDescent="0.3">
      <c r="A462">
        <v>7086361926</v>
      </c>
      <c r="B462" s="1">
        <v>42481</v>
      </c>
      <c r="C462" t="str">
        <f t="shared" si="7"/>
        <v>Thursday</v>
      </c>
      <c r="D462">
        <v>9469</v>
      </c>
      <c r="E462">
        <v>6.1799998279999997</v>
      </c>
      <c r="F462">
        <v>6.1799998279999997</v>
      </c>
      <c r="G462">
        <v>0</v>
      </c>
      <c r="H462">
        <v>1.3600000139999999</v>
      </c>
      <c r="I462">
        <v>0.30000001199999998</v>
      </c>
      <c r="J462">
        <v>4.5100002290000001</v>
      </c>
      <c r="K462">
        <v>0</v>
      </c>
      <c r="L462">
        <v>19</v>
      </c>
      <c r="M462">
        <v>6</v>
      </c>
      <c r="N462">
        <v>206</v>
      </c>
      <c r="O462">
        <v>758</v>
      </c>
      <c r="P462">
        <v>2463</v>
      </c>
      <c r="Q462">
        <f>SUM(daily_activity[[#This Row],[VeryActiveMinutes]:[SedentaryMinutes]])</f>
        <v>989</v>
      </c>
      <c r="R462">
        <f>daily_activity[[#This Row],[Total Mintues]]/60</f>
        <v>16.483333333333334</v>
      </c>
      <c r="S462">
        <f>IFERROR(daily_activity[[#This Row],[TotalDistance]]/daily_activity[[#This Row],[TotalSteps]],0)</f>
        <v>6.5265601731967471E-4</v>
      </c>
      <c r="T462">
        <f>IFERROR(daily_activity[[#This Row],[TrackerDistance]]/(daily_activity[[#This Row],[Total Mintues]]*daily_activity[[#This Row],[Step Length]]),0)</f>
        <v>9.5743174924165828</v>
      </c>
      <c r="W462" s="13">
        <v>9469</v>
      </c>
      <c r="X462" s="13">
        <v>2463</v>
      </c>
      <c r="AD462" s="18" t="s">
        <v>60</v>
      </c>
      <c r="AE462" s="18">
        <v>16.483333333333334</v>
      </c>
      <c r="AF462" s="16">
        <v>9469</v>
      </c>
      <c r="AG462" s="16">
        <v>2463</v>
      </c>
    </row>
    <row r="463" spans="1:33" x14ac:dyDescent="0.3">
      <c r="A463">
        <v>7086361926</v>
      </c>
      <c r="B463" s="1">
        <v>42482</v>
      </c>
      <c r="C463" t="str">
        <f t="shared" si="7"/>
        <v>Friday</v>
      </c>
      <c r="D463">
        <v>9753</v>
      </c>
      <c r="E463">
        <v>6.5300002099999999</v>
      </c>
      <c r="F463">
        <v>6.5300002099999999</v>
      </c>
      <c r="G463">
        <v>0</v>
      </c>
      <c r="H463">
        <v>2.869999886</v>
      </c>
      <c r="I463">
        <v>0.97000002900000004</v>
      </c>
      <c r="J463">
        <v>2.670000076</v>
      </c>
      <c r="K463">
        <v>0</v>
      </c>
      <c r="L463">
        <v>58</v>
      </c>
      <c r="M463">
        <v>59</v>
      </c>
      <c r="N463">
        <v>153</v>
      </c>
      <c r="O463">
        <v>762</v>
      </c>
      <c r="P463">
        <v>2846</v>
      </c>
      <c r="Q463">
        <f>SUM(daily_activity[[#This Row],[VeryActiveMinutes]:[SedentaryMinutes]])</f>
        <v>1032</v>
      </c>
      <c r="R463">
        <f>daily_activity[[#This Row],[Total Mintues]]/60</f>
        <v>17.2</v>
      </c>
      <c r="S463">
        <f>IFERROR(daily_activity[[#This Row],[TotalDistance]]/daily_activity[[#This Row],[TotalSteps]],0)</f>
        <v>6.6953759971290889E-4</v>
      </c>
      <c r="T463">
        <f>IFERROR(daily_activity[[#This Row],[TrackerDistance]]/(daily_activity[[#This Row],[Total Mintues]]*daily_activity[[#This Row],[Step Length]]),0)</f>
        <v>9.4505813953488378</v>
      </c>
      <c r="W463" s="13">
        <v>9753</v>
      </c>
      <c r="X463" s="13">
        <v>2846</v>
      </c>
      <c r="AD463" s="19" t="s">
        <v>58</v>
      </c>
      <c r="AE463" s="19">
        <v>17.2</v>
      </c>
      <c r="AF463" s="17">
        <v>9753</v>
      </c>
      <c r="AG463" s="17">
        <v>2846</v>
      </c>
    </row>
    <row r="464" spans="1:33" x14ac:dyDescent="0.3">
      <c r="A464">
        <v>7086361926</v>
      </c>
      <c r="B464" s="1">
        <v>42483</v>
      </c>
      <c r="C464" t="str">
        <f t="shared" si="7"/>
        <v>Saturday</v>
      </c>
      <c r="D464">
        <v>2817</v>
      </c>
      <c r="E464">
        <v>1.809999943</v>
      </c>
      <c r="F464">
        <v>1.809999943</v>
      </c>
      <c r="G464">
        <v>0</v>
      </c>
      <c r="H464">
        <v>0</v>
      </c>
      <c r="I464">
        <v>0</v>
      </c>
      <c r="J464">
        <v>1.7999999520000001</v>
      </c>
      <c r="K464">
        <v>0</v>
      </c>
      <c r="L464">
        <v>0</v>
      </c>
      <c r="M464">
        <v>0</v>
      </c>
      <c r="N464">
        <v>90</v>
      </c>
      <c r="O464">
        <v>1350</v>
      </c>
      <c r="P464">
        <v>1965</v>
      </c>
      <c r="Q464">
        <f>SUM(daily_activity[[#This Row],[VeryActiveMinutes]:[SedentaryMinutes]])</f>
        <v>1440</v>
      </c>
      <c r="R464">
        <f>daily_activity[[#This Row],[Total Mintues]]/60</f>
        <v>24</v>
      </c>
      <c r="S464">
        <f>IFERROR(daily_activity[[#This Row],[TotalDistance]]/daily_activity[[#This Row],[TotalSteps]],0)</f>
        <v>6.4252749130280437E-4</v>
      </c>
      <c r="T464">
        <f>IFERROR(daily_activity[[#This Row],[TrackerDistance]]/(daily_activity[[#This Row],[Total Mintues]]*daily_activity[[#This Row],[Step Length]]),0)</f>
        <v>1.95625</v>
      </c>
      <c r="W464" s="13">
        <v>2817</v>
      </c>
      <c r="X464" s="13">
        <v>1965</v>
      </c>
      <c r="AD464" s="18" t="s">
        <v>59</v>
      </c>
      <c r="AE464" s="18">
        <v>24</v>
      </c>
      <c r="AF464" s="16">
        <v>2817</v>
      </c>
      <c r="AG464" s="16">
        <v>1965</v>
      </c>
    </row>
    <row r="465" spans="1:33" x14ac:dyDescent="0.3">
      <c r="A465">
        <v>7086361926</v>
      </c>
      <c r="B465" s="1">
        <v>42484</v>
      </c>
      <c r="C465" t="str">
        <f t="shared" si="7"/>
        <v>Sunday</v>
      </c>
      <c r="D465">
        <v>3520</v>
      </c>
      <c r="E465">
        <v>2.1600000860000002</v>
      </c>
      <c r="F465">
        <v>2.1600000860000002</v>
      </c>
      <c r="G465">
        <v>0</v>
      </c>
      <c r="H465">
        <v>0</v>
      </c>
      <c r="I465">
        <v>0</v>
      </c>
      <c r="J465">
        <v>2.1500000950000002</v>
      </c>
      <c r="K465">
        <v>0</v>
      </c>
      <c r="L465">
        <v>0</v>
      </c>
      <c r="M465">
        <v>0</v>
      </c>
      <c r="N465">
        <v>125</v>
      </c>
      <c r="O465">
        <v>566</v>
      </c>
      <c r="P465">
        <v>2049</v>
      </c>
      <c r="Q465">
        <f>SUM(daily_activity[[#This Row],[VeryActiveMinutes]:[SedentaryMinutes]])</f>
        <v>691</v>
      </c>
      <c r="R465">
        <f>daily_activity[[#This Row],[Total Mintues]]/60</f>
        <v>11.516666666666667</v>
      </c>
      <c r="S465">
        <f>IFERROR(daily_activity[[#This Row],[TotalDistance]]/daily_activity[[#This Row],[TotalSteps]],0)</f>
        <v>6.1363638806818184E-4</v>
      </c>
      <c r="T465">
        <f>IFERROR(daily_activity[[#This Row],[TrackerDistance]]/(daily_activity[[#This Row],[Total Mintues]]*daily_activity[[#This Row],[Step Length]]),0)</f>
        <v>5.0940665701881329</v>
      </c>
      <c r="W465" s="13">
        <v>3520</v>
      </c>
      <c r="X465" s="13">
        <v>2049</v>
      </c>
      <c r="AD465" s="19" t="s">
        <v>16</v>
      </c>
      <c r="AE465" s="19">
        <v>11.516666666666667</v>
      </c>
      <c r="AF465" s="17">
        <v>3520</v>
      </c>
      <c r="AG465" s="17">
        <v>2049</v>
      </c>
    </row>
    <row r="466" spans="1:33" x14ac:dyDescent="0.3">
      <c r="A466">
        <v>7086361926</v>
      </c>
      <c r="B466" s="1">
        <v>42485</v>
      </c>
      <c r="C466" t="str">
        <f t="shared" si="7"/>
        <v>Monday</v>
      </c>
      <c r="D466">
        <v>10091</v>
      </c>
      <c r="E466">
        <v>6.8200001720000003</v>
      </c>
      <c r="F466">
        <v>6.8200001720000003</v>
      </c>
      <c r="G466">
        <v>0</v>
      </c>
      <c r="H466">
        <v>3.75</v>
      </c>
      <c r="I466">
        <v>0.69999998799999996</v>
      </c>
      <c r="J466">
        <v>2.369999886</v>
      </c>
      <c r="K466">
        <v>0</v>
      </c>
      <c r="L466">
        <v>69</v>
      </c>
      <c r="M466">
        <v>39</v>
      </c>
      <c r="N466">
        <v>129</v>
      </c>
      <c r="O466">
        <v>706</v>
      </c>
      <c r="P466">
        <v>2752</v>
      </c>
      <c r="Q466">
        <f>SUM(daily_activity[[#This Row],[VeryActiveMinutes]:[SedentaryMinutes]])</f>
        <v>943</v>
      </c>
      <c r="R466">
        <f>daily_activity[[#This Row],[Total Mintues]]/60</f>
        <v>15.716666666666667</v>
      </c>
      <c r="S466">
        <f>IFERROR(daily_activity[[#This Row],[TotalDistance]]/daily_activity[[#This Row],[TotalSteps]],0)</f>
        <v>6.7584978416410665E-4</v>
      </c>
      <c r="T466">
        <f>IFERROR(daily_activity[[#This Row],[TrackerDistance]]/(daily_activity[[#This Row],[Total Mintues]]*daily_activity[[#This Row],[Step Length]]),0)</f>
        <v>10.700954400848357</v>
      </c>
      <c r="W466" s="13">
        <v>10091</v>
      </c>
      <c r="X466" s="13">
        <v>2752</v>
      </c>
      <c r="AD466" s="18" t="s">
        <v>61</v>
      </c>
      <c r="AE466" s="18">
        <v>15.716666666666667</v>
      </c>
      <c r="AF466" s="16">
        <v>10091</v>
      </c>
      <c r="AG466" s="16">
        <v>2752</v>
      </c>
    </row>
    <row r="467" spans="1:33" x14ac:dyDescent="0.3">
      <c r="A467">
        <v>7086361926</v>
      </c>
      <c r="B467" s="1">
        <v>42486</v>
      </c>
      <c r="C467" t="str">
        <f t="shared" si="7"/>
        <v>Tuesday</v>
      </c>
      <c r="D467">
        <v>10387</v>
      </c>
      <c r="E467">
        <v>7.0700001720000003</v>
      </c>
      <c r="F467">
        <v>7.0700001720000003</v>
      </c>
      <c r="G467">
        <v>0</v>
      </c>
      <c r="H467">
        <v>4.1599998469999999</v>
      </c>
      <c r="I467">
        <v>0.769999981</v>
      </c>
      <c r="J467">
        <v>2.119999886</v>
      </c>
      <c r="K467">
        <v>0</v>
      </c>
      <c r="L467">
        <v>70</v>
      </c>
      <c r="M467">
        <v>33</v>
      </c>
      <c r="N467">
        <v>132</v>
      </c>
      <c r="O467">
        <v>726</v>
      </c>
      <c r="P467">
        <v>2781</v>
      </c>
      <c r="Q467">
        <f>SUM(daily_activity[[#This Row],[VeryActiveMinutes]:[SedentaryMinutes]])</f>
        <v>961</v>
      </c>
      <c r="R467">
        <f>daily_activity[[#This Row],[Total Mintues]]/60</f>
        <v>16.016666666666666</v>
      </c>
      <c r="S467">
        <f>IFERROR(daily_activity[[#This Row],[TotalDistance]]/daily_activity[[#This Row],[TotalSteps]],0)</f>
        <v>6.8065853201116787E-4</v>
      </c>
      <c r="T467">
        <f>IFERROR(daily_activity[[#This Row],[TrackerDistance]]/(daily_activity[[#This Row],[Total Mintues]]*daily_activity[[#This Row],[Step Length]]),0)</f>
        <v>10.808532778355879</v>
      </c>
      <c r="W467" s="13">
        <v>10387</v>
      </c>
      <c r="X467" s="13">
        <v>2781</v>
      </c>
      <c r="AD467" s="19" t="s">
        <v>57</v>
      </c>
      <c r="AE467" s="19">
        <v>16.016666666666666</v>
      </c>
      <c r="AF467" s="17">
        <v>10387</v>
      </c>
      <c r="AG467" s="17">
        <v>2781</v>
      </c>
    </row>
    <row r="468" spans="1:33" x14ac:dyDescent="0.3">
      <c r="A468">
        <v>7086361926</v>
      </c>
      <c r="B468" s="1">
        <v>42487</v>
      </c>
      <c r="C468" t="str">
        <f t="shared" si="7"/>
        <v>Wednesday</v>
      </c>
      <c r="D468">
        <v>11107</v>
      </c>
      <c r="E468">
        <v>8.3400001530000001</v>
      </c>
      <c r="F468">
        <v>8.3400001530000001</v>
      </c>
      <c r="G468">
        <v>0</v>
      </c>
      <c r="H468">
        <v>5.6300001139999996</v>
      </c>
      <c r="I468">
        <v>0.18000000699999999</v>
      </c>
      <c r="J468">
        <v>2.5299999710000001</v>
      </c>
      <c r="K468">
        <v>0</v>
      </c>
      <c r="L468">
        <v>55</v>
      </c>
      <c r="M468">
        <v>6</v>
      </c>
      <c r="N468">
        <v>145</v>
      </c>
      <c r="O468">
        <v>829</v>
      </c>
      <c r="P468">
        <v>2693</v>
      </c>
      <c r="Q468">
        <f>SUM(daily_activity[[#This Row],[VeryActiveMinutes]:[SedentaryMinutes]])</f>
        <v>1035</v>
      </c>
      <c r="R468">
        <f>daily_activity[[#This Row],[Total Mintues]]/60</f>
        <v>17.25</v>
      </c>
      <c r="S468">
        <f>IFERROR(daily_activity[[#This Row],[TotalDistance]]/daily_activity[[#This Row],[TotalSteps]],0)</f>
        <v>7.50877838570271E-4</v>
      </c>
      <c r="T468">
        <f>IFERROR(daily_activity[[#This Row],[TrackerDistance]]/(daily_activity[[#This Row],[Total Mintues]]*daily_activity[[#This Row],[Step Length]]),0)</f>
        <v>10.731400966183575</v>
      </c>
      <c r="W468" s="13">
        <v>11107</v>
      </c>
      <c r="X468" s="13">
        <v>2693</v>
      </c>
      <c r="AD468" s="18" t="s">
        <v>62</v>
      </c>
      <c r="AE468" s="18">
        <v>17.25</v>
      </c>
      <c r="AF468" s="16">
        <v>11107</v>
      </c>
      <c r="AG468" s="16">
        <v>2693</v>
      </c>
    </row>
    <row r="469" spans="1:33" x14ac:dyDescent="0.3">
      <c r="A469">
        <v>7086361926</v>
      </c>
      <c r="B469" s="1">
        <v>42488</v>
      </c>
      <c r="C469" t="str">
        <f t="shared" si="7"/>
        <v>Thursday</v>
      </c>
      <c r="D469">
        <v>11584</v>
      </c>
      <c r="E469">
        <v>7.8000001909999996</v>
      </c>
      <c r="F469">
        <v>7.8000001909999996</v>
      </c>
      <c r="G469">
        <v>0</v>
      </c>
      <c r="H469">
        <v>2.789999962</v>
      </c>
      <c r="I469">
        <v>1.6399999860000001</v>
      </c>
      <c r="J469">
        <v>3.3599998950000001</v>
      </c>
      <c r="K469">
        <v>0</v>
      </c>
      <c r="L469">
        <v>54</v>
      </c>
      <c r="M469">
        <v>48</v>
      </c>
      <c r="N469">
        <v>161</v>
      </c>
      <c r="O469">
        <v>810</v>
      </c>
      <c r="P469">
        <v>2862</v>
      </c>
      <c r="Q469">
        <f>SUM(daily_activity[[#This Row],[VeryActiveMinutes]:[SedentaryMinutes]])</f>
        <v>1073</v>
      </c>
      <c r="R469">
        <f>daily_activity[[#This Row],[Total Mintues]]/60</f>
        <v>17.883333333333333</v>
      </c>
      <c r="S469">
        <f>IFERROR(daily_activity[[#This Row],[TotalDistance]]/daily_activity[[#This Row],[TotalSteps]],0)</f>
        <v>6.7334255792472373E-4</v>
      </c>
      <c r="T469">
        <f>IFERROR(daily_activity[[#This Row],[TrackerDistance]]/(daily_activity[[#This Row],[Total Mintues]]*daily_activity[[#This Row],[Step Length]]),0)</f>
        <v>10.795899347623486</v>
      </c>
      <c r="W469" s="13">
        <v>11584</v>
      </c>
      <c r="X469" s="13">
        <v>2862</v>
      </c>
      <c r="AD469" s="19" t="s">
        <v>60</v>
      </c>
      <c r="AE469" s="19">
        <v>17.883333333333333</v>
      </c>
      <c r="AF469" s="17">
        <v>11584</v>
      </c>
      <c r="AG469" s="17">
        <v>2862</v>
      </c>
    </row>
    <row r="470" spans="1:33" x14ac:dyDescent="0.3">
      <c r="A470">
        <v>7086361926</v>
      </c>
      <c r="B470" s="1">
        <v>42489</v>
      </c>
      <c r="C470" t="str">
        <f t="shared" si="7"/>
        <v>Friday</v>
      </c>
      <c r="D470">
        <v>7881</v>
      </c>
      <c r="E470">
        <v>4.9499998090000004</v>
      </c>
      <c r="F470">
        <v>4.9499998090000004</v>
      </c>
      <c r="G470">
        <v>0</v>
      </c>
      <c r="H470">
        <v>0.49000000999999999</v>
      </c>
      <c r="I470">
        <v>0.44999998800000002</v>
      </c>
      <c r="J470">
        <v>4</v>
      </c>
      <c r="K470">
        <v>0</v>
      </c>
      <c r="L470">
        <v>24</v>
      </c>
      <c r="M470">
        <v>36</v>
      </c>
      <c r="N470">
        <v>182</v>
      </c>
      <c r="O470">
        <v>1198</v>
      </c>
      <c r="P470">
        <v>2616</v>
      </c>
      <c r="Q470">
        <f>SUM(daily_activity[[#This Row],[VeryActiveMinutes]:[SedentaryMinutes]])</f>
        <v>1440</v>
      </c>
      <c r="R470">
        <f>daily_activity[[#This Row],[Total Mintues]]/60</f>
        <v>24</v>
      </c>
      <c r="S470">
        <f>IFERROR(daily_activity[[#This Row],[TotalDistance]]/daily_activity[[#This Row],[TotalSteps]],0)</f>
        <v>6.2809285737850534E-4</v>
      </c>
      <c r="T470">
        <f>IFERROR(daily_activity[[#This Row],[TrackerDistance]]/(daily_activity[[#This Row],[Total Mintues]]*daily_activity[[#This Row],[Step Length]]),0)</f>
        <v>5.4729166666666664</v>
      </c>
      <c r="W470" s="13">
        <v>7881</v>
      </c>
      <c r="X470" s="13">
        <v>2616</v>
      </c>
      <c r="AD470" s="18" t="s">
        <v>58</v>
      </c>
      <c r="AE470" s="18">
        <v>24</v>
      </c>
      <c r="AF470" s="16">
        <v>7881</v>
      </c>
      <c r="AG470" s="16">
        <v>2616</v>
      </c>
    </row>
    <row r="471" spans="1:33" x14ac:dyDescent="0.3">
      <c r="A471">
        <v>7086361926</v>
      </c>
      <c r="B471" s="1">
        <v>42490</v>
      </c>
      <c r="C471" t="str">
        <f t="shared" si="7"/>
        <v>Saturday</v>
      </c>
      <c r="D471">
        <v>14560</v>
      </c>
      <c r="E471">
        <v>9.4099998469999999</v>
      </c>
      <c r="F471">
        <v>9.4099998469999999</v>
      </c>
      <c r="G471">
        <v>0</v>
      </c>
      <c r="H471">
        <v>3.119999886</v>
      </c>
      <c r="I471">
        <v>1.039999962</v>
      </c>
      <c r="J471">
        <v>5.2399997709999999</v>
      </c>
      <c r="K471">
        <v>0</v>
      </c>
      <c r="L471">
        <v>42</v>
      </c>
      <c r="M471">
        <v>17</v>
      </c>
      <c r="N471">
        <v>308</v>
      </c>
      <c r="O471">
        <v>584</v>
      </c>
      <c r="P471">
        <v>2995</v>
      </c>
      <c r="Q471">
        <f>SUM(daily_activity[[#This Row],[VeryActiveMinutes]:[SedentaryMinutes]])</f>
        <v>951</v>
      </c>
      <c r="R471">
        <f>daily_activity[[#This Row],[Total Mintues]]/60</f>
        <v>15.85</v>
      </c>
      <c r="S471">
        <f>IFERROR(daily_activity[[#This Row],[TotalDistance]]/daily_activity[[#This Row],[TotalSteps]],0)</f>
        <v>6.4629119828296699E-4</v>
      </c>
      <c r="T471">
        <f>IFERROR(daily_activity[[#This Row],[TrackerDistance]]/(daily_activity[[#This Row],[Total Mintues]]*daily_activity[[#This Row],[Step Length]]),0)</f>
        <v>15.310199789695059</v>
      </c>
      <c r="W471" s="13">
        <v>14560</v>
      </c>
      <c r="X471" s="13">
        <v>2995</v>
      </c>
      <c r="AD471" s="19" t="s">
        <v>59</v>
      </c>
      <c r="AE471" s="19">
        <v>15.85</v>
      </c>
      <c r="AF471" s="17">
        <v>14560</v>
      </c>
      <c r="AG471" s="17">
        <v>2995</v>
      </c>
    </row>
    <row r="472" spans="1:33" x14ac:dyDescent="0.3">
      <c r="A472">
        <v>8053475328</v>
      </c>
      <c r="B472" s="1">
        <v>42473</v>
      </c>
      <c r="C472" t="str">
        <f t="shared" si="7"/>
        <v>Wednesday</v>
      </c>
      <c r="D472">
        <v>16433</v>
      </c>
      <c r="E472">
        <v>13.350000380000001</v>
      </c>
      <c r="F472">
        <v>13.350000380000001</v>
      </c>
      <c r="G472">
        <v>0</v>
      </c>
      <c r="H472">
        <v>10.43000031</v>
      </c>
      <c r="I472">
        <v>0.469999999</v>
      </c>
      <c r="J472">
        <v>2.4500000480000002</v>
      </c>
      <c r="K472">
        <v>0</v>
      </c>
      <c r="L472">
        <v>95</v>
      </c>
      <c r="M472">
        <v>12</v>
      </c>
      <c r="N472">
        <v>156</v>
      </c>
      <c r="O472">
        <v>1177</v>
      </c>
      <c r="P472">
        <v>3140</v>
      </c>
      <c r="Q472">
        <f>SUM(daily_activity[[#This Row],[VeryActiveMinutes]:[SedentaryMinutes]])</f>
        <v>1440</v>
      </c>
      <c r="R472">
        <f>daily_activity[[#This Row],[Total Mintues]]/60</f>
        <v>24</v>
      </c>
      <c r="S472">
        <f>IFERROR(daily_activity[[#This Row],[TotalDistance]]/daily_activity[[#This Row],[TotalSteps]],0)</f>
        <v>8.1238972676930571E-4</v>
      </c>
      <c r="T472">
        <f>IFERROR(daily_activity[[#This Row],[TrackerDistance]]/(daily_activity[[#This Row],[Total Mintues]]*daily_activity[[#This Row],[Step Length]]),0)</f>
        <v>11.411805555555555</v>
      </c>
      <c r="W472" s="13">
        <v>16433</v>
      </c>
      <c r="X472" s="13">
        <v>3140</v>
      </c>
      <c r="AD472" s="18" t="s">
        <v>62</v>
      </c>
      <c r="AE472" s="18">
        <v>24</v>
      </c>
      <c r="AF472" s="16">
        <v>16433</v>
      </c>
      <c r="AG472" s="16">
        <v>3140</v>
      </c>
    </row>
    <row r="473" spans="1:33" x14ac:dyDescent="0.3">
      <c r="A473">
        <v>8053475328</v>
      </c>
      <c r="B473" s="1">
        <v>42474</v>
      </c>
      <c r="C473" t="str">
        <f t="shared" si="7"/>
        <v>Thursday</v>
      </c>
      <c r="D473">
        <v>20159</v>
      </c>
      <c r="E473">
        <v>15.97000027</v>
      </c>
      <c r="F473">
        <v>15.97000027</v>
      </c>
      <c r="G473">
        <v>0</v>
      </c>
      <c r="H473">
        <v>12.34000015</v>
      </c>
      <c r="I473">
        <v>0.209999993</v>
      </c>
      <c r="J473">
        <v>3.3599998950000001</v>
      </c>
      <c r="K473">
        <v>0</v>
      </c>
      <c r="L473">
        <v>119</v>
      </c>
      <c r="M473">
        <v>5</v>
      </c>
      <c r="N473">
        <v>193</v>
      </c>
      <c r="O473">
        <v>1123</v>
      </c>
      <c r="P473">
        <v>3411</v>
      </c>
      <c r="Q473">
        <f>SUM(daily_activity[[#This Row],[VeryActiveMinutes]:[SedentaryMinutes]])</f>
        <v>1440</v>
      </c>
      <c r="R473">
        <f>daily_activity[[#This Row],[Total Mintues]]/60</f>
        <v>24</v>
      </c>
      <c r="S473">
        <f>IFERROR(daily_activity[[#This Row],[TotalDistance]]/daily_activity[[#This Row],[TotalSteps]],0)</f>
        <v>7.9220200754005657E-4</v>
      </c>
      <c r="T473">
        <f>IFERROR(daily_activity[[#This Row],[TrackerDistance]]/(daily_activity[[#This Row],[Total Mintues]]*daily_activity[[#This Row],[Step Length]]),0)</f>
        <v>13.999305555555555</v>
      </c>
      <c r="W473" s="13">
        <v>20159</v>
      </c>
      <c r="X473" s="13">
        <v>3411</v>
      </c>
      <c r="AD473" s="19" t="s">
        <v>60</v>
      </c>
      <c r="AE473" s="19">
        <v>24</v>
      </c>
      <c r="AF473" s="17">
        <v>20159</v>
      </c>
      <c r="AG473" s="17">
        <v>3411</v>
      </c>
    </row>
    <row r="474" spans="1:33" x14ac:dyDescent="0.3">
      <c r="A474">
        <v>8053475328</v>
      </c>
      <c r="B474" s="1">
        <v>42475</v>
      </c>
      <c r="C474" t="str">
        <f t="shared" si="7"/>
        <v>Friday</v>
      </c>
      <c r="D474">
        <v>20669</v>
      </c>
      <c r="E474">
        <v>16.239999770000001</v>
      </c>
      <c r="F474">
        <v>16.239999770000001</v>
      </c>
      <c r="G474">
        <v>0</v>
      </c>
      <c r="H474">
        <v>13.260000229999999</v>
      </c>
      <c r="I474">
        <v>0.38999998600000002</v>
      </c>
      <c r="J474">
        <v>2.5899999139999998</v>
      </c>
      <c r="K474">
        <v>0</v>
      </c>
      <c r="L474">
        <v>132</v>
      </c>
      <c r="M474">
        <v>8</v>
      </c>
      <c r="N474">
        <v>158</v>
      </c>
      <c r="O474">
        <v>1142</v>
      </c>
      <c r="P474">
        <v>3410</v>
      </c>
      <c r="Q474">
        <f>SUM(daily_activity[[#This Row],[VeryActiveMinutes]:[SedentaryMinutes]])</f>
        <v>1440</v>
      </c>
      <c r="R474">
        <f>daily_activity[[#This Row],[Total Mintues]]/60</f>
        <v>24</v>
      </c>
      <c r="S474">
        <f>IFERROR(daily_activity[[#This Row],[TotalDistance]]/daily_activity[[#This Row],[TotalSteps]],0)</f>
        <v>7.8571773041753354E-4</v>
      </c>
      <c r="T474">
        <f>IFERROR(daily_activity[[#This Row],[TrackerDistance]]/(daily_activity[[#This Row],[Total Mintues]]*daily_activity[[#This Row],[Step Length]]),0)</f>
        <v>14.353472222222223</v>
      </c>
      <c r="W474" s="13">
        <v>20669</v>
      </c>
      <c r="X474" s="13">
        <v>3410</v>
      </c>
      <c r="AD474" s="18" t="s">
        <v>58</v>
      </c>
      <c r="AE474" s="18">
        <v>24</v>
      </c>
      <c r="AF474" s="16">
        <v>20669</v>
      </c>
      <c r="AG474" s="16">
        <v>3410</v>
      </c>
    </row>
    <row r="475" spans="1:33" x14ac:dyDescent="0.3">
      <c r="A475">
        <v>8053475328</v>
      </c>
      <c r="B475" s="1">
        <v>42476</v>
      </c>
      <c r="C475" t="str">
        <f t="shared" si="7"/>
        <v>Saturday</v>
      </c>
      <c r="D475">
        <v>14549</v>
      </c>
      <c r="E475">
        <v>11.10999966</v>
      </c>
      <c r="F475">
        <v>11.10999966</v>
      </c>
      <c r="G475">
        <v>0</v>
      </c>
      <c r="H475">
        <v>9.3599996569999995</v>
      </c>
      <c r="I475">
        <v>0.27000001099999998</v>
      </c>
      <c r="J475">
        <v>1.4900000099999999</v>
      </c>
      <c r="K475">
        <v>0</v>
      </c>
      <c r="L475">
        <v>96</v>
      </c>
      <c r="M475">
        <v>6</v>
      </c>
      <c r="N475">
        <v>83</v>
      </c>
      <c r="O475">
        <v>1255</v>
      </c>
      <c r="P475">
        <v>2867</v>
      </c>
      <c r="Q475">
        <f>SUM(daily_activity[[#This Row],[VeryActiveMinutes]:[SedentaryMinutes]])</f>
        <v>1440</v>
      </c>
      <c r="R475">
        <f>daily_activity[[#This Row],[Total Mintues]]/60</f>
        <v>24</v>
      </c>
      <c r="S475">
        <f>IFERROR(daily_activity[[#This Row],[TotalDistance]]/daily_activity[[#This Row],[TotalSteps]],0)</f>
        <v>7.636263427039659E-4</v>
      </c>
      <c r="T475">
        <f>IFERROR(daily_activity[[#This Row],[TrackerDistance]]/(daily_activity[[#This Row],[Total Mintues]]*daily_activity[[#This Row],[Step Length]]),0)</f>
        <v>10.103472222222221</v>
      </c>
      <c r="W475" s="13">
        <v>14549</v>
      </c>
      <c r="X475" s="13">
        <v>2867</v>
      </c>
      <c r="AD475" s="19" t="s">
        <v>59</v>
      </c>
      <c r="AE475" s="19">
        <v>24</v>
      </c>
      <c r="AF475" s="17">
        <v>14549</v>
      </c>
      <c r="AG475" s="17">
        <v>2867</v>
      </c>
    </row>
    <row r="476" spans="1:33" x14ac:dyDescent="0.3">
      <c r="A476">
        <v>8053475328</v>
      </c>
      <c r="B476" s="1">
        <v>42477</v>
      </c>
      <c r="C476" t="str">
        <f t="shared" si="7"/>
        <v>Sunday</v>
      </c>
      <c r="D476">
        <v>18827</v>
      </c>
      <c r="E476">
        <v>13.68999958</v>
      </c>
      <c r="F476">
        <v>13.68999958</v>
      </c>
      <c r="G476">
        <v>0</v>
      </c>
      <c r="H476">
        <v>9.2399997710000008</v>
      </c>
      <c r="I476">
        <v>0.80000001200000004</v>
      </c>
      <c r="J476">
        <v>3.6400001049999999</v>
      </c>
      <c r="K476">
        <v>0</v>
      </c>
      <c r="L476">
        <v>111</v>
      </c>
      <c r="M476">
        <v>21</v>
      </c>
      <c r="N476">
        <v>195</v>
      </c>
      <c r="O476">
        <v>1113</v>
      </c>
      <c r="P476">
        <v>3213</v>
      </c>
      <c r="Q476">
        <f>SUM(daily_activity[[#This Row],[VeryActiveMinutes]:[SedentaryMinutes]])</f>
        <v>1440</v>
      </c>
      <c r="R476">
        <f>daily_activity[[#This Row],[Total Mintues]]/60</f>
        <v>24</v>
      </c>
      <c r="S476">
        <f>IFERROR(daily_activity[[#This Row],[TotalDistance]]/daily_activity[[#This Row],[TotalSteps]],0)</f>
        <v>7.2714715992988795E-4</v>
      </c>
      <c r="T476">
        <f>IFERROR(daily_activity[[#This Row],[TrackerDistance]]/(daily_activity[[#This Row],[Total Mintues]]*daily_activity[[#This Row],[Step Length]]),0)</f>
        <v>13.074305555555556</v>
      </c>
      <c r="W476" s="13">
        <v>18827</v>
      </c>
      <c r="X476" s="13">
        <v>3213</v>
      </c>
      <c r="AD476" s="18" t="s">
        <v>16</v>
      </c>
      <c r="AE476" s="18">
        <v>24</v>
      </c>
      <c r="AF476" s="16">
        <v>18827</v>
      </c>
      <c r="AG476" s="16">
        <v>3213</v>
      </c>
    </row>
    <row r="477" spans="1:33" x14ac:dyDescent="0.3">
      <c r="A477">
        <v>8053475328</v>
      </c>
      <c r="B477" s="1">
        <v>42478</v>
      </c>
      <c r="C477" t="str">
        <f t="shared" si="7"/>
        <v>Monday</v>
      </c>
      <c r="D477">
        <v>17076</v>
      </c>
      <c r="E477">
        <v>12.65999985</v>
      </c>
      <c r="F477">
        <v>12.65999985</v>
      </c>
      <c r="G477">
        <v>0</v>
      </c>
      <c r="H477">
        <v>9.0799999239999991</v>
      </c>
      <c r="I477">
        <v>0.23000000400000001</v>
      </c>
      <c r="J477">
        <v>3.3499999049999998</v>
      </c>
      <c r="K477">
        <v>0</v>
      </c>
      <c r="L477">
        <v>102</v>
      </c>
      <c r="M477">
        <v>6</v>
      </c>
      <c r="N477">
        <v>195</v>
      </c>
      <c r="O477">
        <v>1137</v>
      </c>
      <c r="P477">
        <v>3133</v>
      </c>
      <c r="Q477">
        <f>SUM(daily_activity[[#This Row],[VeryActiveMinutes]:[SedentaryMinutes]])</f>
        <v>1440</v>
      </c>
      <c r="R477">
        <f>daily_activity[[#This Row],[Total Mintues]]/60</f>
        <v>24</v>
      </c>
      <c r="S477">
        <f>IFERROR(daily_activity[[#This Row],[TotalDistance]]/daily_activity[[#This Row],[TotalSteps]],0)</f>
        <v>7.4139141777933943E-4</v>
      </c>
      <c r="T477">
        <f>IFERROR(daily_activity[[#This Row],[TrackerDistance]]/(daily_activity[[#This Row],[Total Mintues]]*daily_activity[[#This Row],[Step Length]]),0)</f>
        <v>11.858333333333334</v>
      </c>
      <c r="W477" s="13">
        <v>17076</v>
      </c>
      <c r="X477" s="13">
        <v>3133</v>
      </c>
      <c r="AD477" s="19" t="s">
        <v>61</v>
      </c>
      <c r="AE477" s="19">
        <v>24</v>
      </c>
      <c r="AF477" s="17">
        <v>17076</v>
      </c>
      <c r="AG477" s="17">
        <v>3133</v>
      </c>
    </row>
    <row r="478" spans="1:33" x14ac:dyDescent="0.3">
      <c r="A478">
        <v>8053475328</v>
      </c>
      <c r="B478" s="1">
        <v>42479</v>
      </c>
      <c r="C478" t="str">
        <f t="shared" si="7"/>
        <v>Tuesday</v>
      </c>
      <c r="D478">
        <v>15929</v>
      </c>
      <c r="E478">
        <v>12.47999954</v>
      </c>
      <c r="F478">
        <v>12.47999954</v>
      </c>
      <c r="G478">
        <v>0</v>
      </c>
      <c r="H478">
        <v>9.2200002669999996</v>
      </c>
      <c r="I478">
        <v>0.310000002</v>
      </c>
      <c r="J478">
        <v>2.9500000480000002</v>
      </c>
      <c r="K478">
        <v>0</v>
      </c>
      <c r="L478">
        <v>90</v>
      </c>
      <c r="M478">
        <v>7</v>
      </c>
      <c r="N478">
        <v>191</v>
      </c>
      <c r="O478">
        <v>1152</v>
      </c>
      <c r="P478">
        <v>3114</v>
      </c>
      <c r="Q478">
        <f>SUM(daily_activity[[#This Row],[VeryActiveMinutes]:[SedentaryMinutes]])</f>
        <v>1440</v>
      </c>
      <c r="R478">
        <f>daily_activity[[#This Row],[Total Mintues]]/60</f>
        <v>24</v>
      </c>
      <c r="S478">
        <f>IFERROR(daily_activity[[#This Row],[TotalDistance]]/daily_activity[[#This Row],[TotalSteps]],0)</f>
        <v>7.8347664887940232E-4</v>
      </c>
      <c r="T478">
        <f>IFERROR(daily_activity[[#This Row],[TrackerDistance]]/(daily_activity[[#This Row],[Total Mintues]]*daily_activity[[#This Row],[Step Length]]),0)</f>
        <v>11.061805555555557</v>
      </c>
      <c r="W478" s="13">
        <v>15929</v>
      </c>
      <c r="X478" s="13">
        <v>3114</v>
      </c>
      <c r="AD478" s="18" t="s">
        <v>57</v>
      </c>
      <c r="AE478" s="18">
        <v>24</v>
      </c>
      <c r="AF478" s="16">
        <v>15929</v>
      </c>
      <c r="AG478" s="16">
        <v>3114</v>
      </c>
    </row>
    <row r="479" spans="1:33" x14ac:dyDescent="0.3">
      <c r="A479">
        <v>8053475328</v>
      </c>
      <c r="B479" s="1">
        <v>42480</v>
      </c>
      <c r="C479" t="str">
        <f t="shared" si="7"/>
        <v>Wednesday</v>
      </c>
      <c r="D479">
        <v>15108</v>
      </c>
      <c r="E479">
        <v>12.18999958</v>
      </c>
      <c r="F479">
        <v>12.18999958</v>
      </c>
      <c r="G479">
        <v>0</v>
      </c>
      <c r="H479">
        <v>9.5799999239999991</v>
      </c>
      <c r="I479">
        <v>0.23000000400000001</v>
      </c>
      <c r="J479">
        <v>2.380000114</v>
      </c>
      <c r="K479">
        <v>0</v>
      </c>
      <c r="L479">
        <v>89</v>
      </c>
      <c r="M479">
        <v>5</v>
      </c>
      <c r="N479">
        <v>158</v>
      </c>
      <c r="O479">
        <v>695</v>
      </c>
      <c r="P479">
        <v>3043</v>
      </c>
      <c r="Q479">
        <f>SUM(daily_activity[[#This Row],[VeryActiveMinutes]:[SedentaryMinutes]])</f>
        <v>947</v>
      </c>
      <c r="R479">
        <f>daily_activity[[#This Row],[Total Mintues]]/60</f>
        <v>15.783333333333333</v>
      </c>
      <c r="S479">
        <f>IFERROR(daily_activity[[#This Row],[TotalDistance]]/daily_activity[[#This Row],[TotalSteps]],0)</f>
        <v>8.0685726634895419E-4</v>
      </c>
      <c r="T479">
        <f>IFERROR(daily_activity[[#This Row],[TrackerDistance]]/(daily_activity[[#This Row],[Total Mintues]]*daily_activity[[#This Row],[Step Length]]),0)</f>
        <v>15.953537486800421</v>
      </c>
      <c r="W479" s="13">
        <v>15108</v>
      </c>
      <c r="X479" s="13">
        <v>3043</v>
      </c>
      <c r="AD479" s="19" t="s">
        <v>62</v>
      </c>
      <c r="AE479" s="19">
        <v>15.783333333333333</v>
      </c>
      <c r="AF479" s="17">
        <v>15108</v>
      </c>
      <c r="AG479" s="17">
        <v>3043</v>
      </c>
    </row>
    <row r="480" spans="1:33" x14ac:dyDescent="0.3">
      <c r="A480">
        <v>8053475328</v>
      </c>
      <c r="B480" s="1">
        <v>42481</v>
      </c>
      <c r="C480" t="str">
        <f t="shared" si="7"/>
        <v>Thursday</v>
      </c>
      <c r="D480">
        <v>16057</v>
      </c>
      <c r="E480">
        <v>12.510000229999999</v>
      </c>
      <c r="F480">
        <v>12.510000229999999</v>
      </c>
      <c r="G480">
        <v>0</v>
      </c>
      <c r="H480">
        <v>9.6700000760000009</v>
      </c>
      <c r="I480">
        <v>0.25</v>
      </c>
      <c r="J480">
        <v>2.579999924</v>
      </c>
      <c r="K480">
        <v>0</v>
      </c>
      <c r="L480">
        <v>100</v>
      </c>
      <c r="M480">
        <v>6</v>
      </c>
      <c r="N480">
        <v>170</v>
      </c>
      <c r="O480">
        <v>1164</v>
      </c>
      <c r="P480">
        <v>3103</v>
      </c>
      <c r="Q480">
        <f>SUM(daily_activity[[#This Row],[VeryActiveMinutes]:[SedentaryMinutes]])</f>
        <v>1440</v>
      </c>
      <c r="R480">
        <f>daily_activity[[#This Row],[Total Mintues]]/60</f>
        <v>24</v>
      </c>
      <c r="S480">
        <f>IFERROR(daily_activity[[#This Row],[TotalDistance]]/daily_activity[[#This Row],[TotalSteps]],0)</f>
        <v>7.7909947250420373E-4</v>
      </c>
      <c r="T480">
        <f>IFERROR(daily_activity[[#This Row],[TrackerDistance]]/(daily_activity[[#This Row],[Total Mintues]]*daily_activity[[#This Row],[Step Length]]),0)</f>
        <v>11.150694444444444</v>
      </c>
      <c r="W480" s="13">
        <v>16057</v>
      </c>
      <c r="X480" s="13">
        <v>3103</v>
      </c>
      <c r="AD480" s="18" t="s">
        <v>60</v>
      </c>
      <c r="AE480" s="18">
        <v>24</v>
      </c>
      <c r="AF480" s="16">
        <v>16057</v>
      </c>
      <c r="AG480" s="16">
        <v>3103</v>
      </c>
    </row>
    <row r="481" spans="1:33" x14ac:dyDescent="0.3">
      <c r="A481">
        <v>8053475328</v>
      </c>
      <c r="B481" s="1">
        <v>42482</v>
      </c>
      <c r="C481" t="str">
        <f t="shared" si="7"/>
        <v>Friday</v>
      </c>
      <c r="D481">
        <v>10520</v>
      </c>
      <c r="E481">
        <v>8.2899999619999996</v>
      </c>
      <c r="F481">
        <v>8.2899999619999996</v>
      </c>
      <c r="G481">
        <v>0</v>
      </c>
      <c r="H481">
        <v>6.2600002290000001</v>
      </c>
      <c r="I481">
        <v>0.15000000599999999</v>
      </c>
      <c r="J481">
        <v>1.8799999949999999</v>
      </c>
      <c r="K481">
        <v>0</v>
      </c>
      <c r="L481">
        <v>60</v>
      </c>
      <c r="M481">
        <v>3</v>
      </c>
      <c r="N481">
        <v>117</v>
      </c>
      <c r="O481">
        <v>1260</v>
      </c>
      <c r="P481">
        <v>2655</v>
      </c>
      <c r="Q481">
        <f>SUM(daily_activity[[#This Row],[VeryActiveMinutes]:[SedentaryMinutes]])</f>
        <v>1440</v>
      </c>
      <c r="R481">
        <f>daily_activity[[#This Row],[Total Mintues]]/60</f>
        <v>24</v>
      </c>
      <c r="S481">
        <f>IFERROR(daily_activity[[#This Row],[TotalDistance]]/daily_activity[[#This Row],[TotalSteps]],0)</f>
        <v>7.8802281007604562E-4</v>
      </c>
      <c r="T481">
        <f>IFERROR(daily_activity[[#This Row],[TrackerDistance]]/(daily_activity[[#This Row],[Total Mintues]]*daily_activity[[#This Row],[Step Length]]),0)</f>
        <v>7.3055555555555562</v>
      </c>
      <c r="W481" s="13">
        <v>10520</v>
      </c>
      <c r="X481" s="13">
        <v>2655</v>
      </c>
      <c r="AD481" s="19" t="s">
        <v>58</v>
      </c>
      <c r="AE481" s="19">
        <v>24</v>
      </c>
      <c r="AF481" s="17">
        <v>10520</v>
      </c>
      <c r="AG481" s="17">
        <v>2655</v>
      </c>
    </row>
    <row r="482" spans="1:33" x14ac:dyDescent="0.3">
      <c r="A482">
        <v>8053475328</v>
      </c>
      <c r="B482" s="1">
        <v>42483</v>
      </c>
      <c r="C482" t="str">
        <f t="shared" si="7"/>
        <v>Saturday</v>
      </c>
      <c r="D482">
        <v>22359</v>
      </c>
      <c r="E482">
        <v>17.190000529999999</v>
      </c>
      <c r="F482">
        <v>17.190000529999999</v>
      </c>
      <c r="G482">
        <v>0</v>
      </c>
      <c r="H482">
        <v>12.539999959999999</v>
      </c>
      <c r="I482">
        <v>0.62999999500000003</v>
      </c>
      <c r="J482">
        <v>4.0199999809999998</v>
      </c>
      <c r="K482">
        <v>0</v>
      </c>
      <c r="L482">
        <v>125</v>
      </c>
      <c r="M482">
        <v>14</v>
      </c>
      <c r="N482">
        <v>223</v>
      </c>
      <c r="O482">
        <v>741</v>
      </c>
      <c r="P482">
        <v>3554</v>
      </c>
      <c r="Q482">
        <f>SUM(daily_activity[[#This Row],[VeryActiveMinutes]:[SedentaryMinutes]])</f>
        <v>1103</v>
      </c>
      <c r="R482">
        <f>daily_activity[[#This Row],[Total Mintues]]/60</f>
        <v>18.383333333333333</v>
      </c>
      <c r="S482">
        <f>IFERROR(daily_activity[[#This Row],[TotalDistance]]/daily_activity[[#This Row],[TotalSteps]],0)</f>
        <v>7.6881794937161765E-4</v>
      </c>
      <c r="T482">
        <f>IFERROR(daily_activity[[#This Row],[TrackerDistance]]/(daily_activity[[#This Row],[Total Mintues]]*daily_activity[[#This Row],[Step Length]]),0)</f>
        <v>20.27107887579329</v>
      </c>
      <c r="W482" s="13">
        <v>22359</v>
      </c>
      <c r="X482" s="13">
        <v>3554</v>
      </c>
      <c r="AD482" s="18" t="s">
        <v>59</v>
      </c>
      <c r="AE482" s="18">
        <v>18.383333333333333</v>
      </c>
      <c r="AF482" s="16">
        <v>22359</v>
      </c>
      <c r="AG482" s="16">
        <v>3554</v>
      </c>
    </row>
    <row r="483" spans="1:33" x14ac:dyDescent="0.3">
      <c r="A483">
        <v>8053475328</v>
      </c>
      <c r="B483" s="1">
        <v>42484</v>
      </c>
      <c r="C483" t="str">
        <f t="shared" si="7"/>
        <v>Sunday</v>
      </c>
      <c r="D483">
        <v>22988</v>
      </c>
      <c r="E483">
        <v>17.950000760000002</v>
      </c>
      <c r="F483">
        <v>17.950000760000002</v>
      </c>
      <c r="G483">
        <v>0</v>
      </c>
      <c r="H483">
        <v>13.130000109999999</v>
      </c>
      <c r="I483">
        <v>1.5499999520000001</v>
      </c>
      <c r="J483">
        <v>3.2599999899999998</v>
      </c>
      <c r="K483">
        <v>0</v>
      </c>
      <c r="L483">
        <v>129</v>
      </c>
      <c r="M483">
        <v>33</v>
      </c>
      <c r="N483">
        <v>182</v>
      </c>
      <c r="O483">
        <v>1096</v>
      </c>
      <c r="P483">
        <v>3577</v>
      </c>
      <c r="Q483">
        <f>SUM(daily_activity[[#This Row],[VeryActiveMinutes]:[SedentaryMinutes]])</f>
        <v>1440</v>
      </c>
      <c r="R483">
        <f>daily_activity[[#This Row],[Total Mintues]]/60</f>
        <v>24</v>
      </c>
      <c r="S483">
        <f>IFERROR(daily_activity[[#This Row],[TotalDistance]]/daily_activity[[#This Row],[TotalSteps]],0)</f>
        <v>7.8084221158865503E-4</v>
      </c>
      <c r="T483">
        <f>IFERROR(daily_activity[[#This Row],[TrackerDistance]]/(daily_activity[[#This Row],[Total Mintues]]*daily_activity[[#This Row],[Step Length]]),0)</f>
        <v>15.963888888888889</v>
      </c>
      <c r="W483" s="13">
        <v>22988</v>
      </c>
      <c r="X483" s="13">
        <v>3577</v>
      </c>
      <c r="AD483" s="19" t="s">
        <v>16</v>
      </c>
      <c r="AE483" s="19">
        <v>24</v>
      </c>
      <c r="AF483" s="17">
        <v>22988</v>
      </c>
      <c r="AG483" s="17">
        <v>3577</v>
      </c>
    </row>
    <row r="484" spans="1:33" x14ac:dyDescent="0.3">
      <c r="A484">
        <v>8053475328</v>
      </c>
      <c r="B484" s="1">
        <v>42485</v>
      </c>
      <c r="C484" t="str">
        <f t="shared" si="7"/>
        <v>Monday</v>
      </c>
      <c r="D484">
        <v>20500</v>
      </c>
      <c r="E484">
        <v>15.68999958</v>
      </c>
      <c r="F484">
        <v>15.68999958</v>
      </c>
      <c r="G484">
        <v>0</v>
      </c>
      <c r="H484">
        <v>11.369999890000001</v>
      </c>
      <c r="I484">
        <v>0.46000000800000002</v>
      </c>
      <c r="J484">
        <v>3.8599998950000001</v>
      </c>
      <c r="K484">
        <v>0</v>
      </c>
      <c r="L484">
        <v>118</v>
      </c>
      <c r="M484">
        <v>9</v>
      </c>
      <c r="N484">
        <v>209</v>
      </c>
      <c r="O484">
        <v>1104</v>
      </c>
      <c r="P484">
        <v>3403</v>
      </c>
      <c r="Q484">
        <f>SUM(daily_activity[[#This Row],[VeryActiveMinutes]:[SedentaryMinutes]])</f>
        <v>1440</v>
      </c>
      <c r="R484">
        <f>daily_activity[[#This Row],[Total Mintues]]/60</f>
        <v>24</v>
      </c>
      <c r="S484">
        <f>IFERROR(daily_activity[[#This Row],[TotalDistance]]/daily_activity[[#This Row],[TotalSteps]],0)</f>
        <v>7.6536583317073168E-4</v>
      </c>
      <c r="T484">
        <f>IFERROR(daily_activity[[#This Row],[TrackerDistance]]/(daily_activity[[#This Row],[Total Mintues]]*daily_activity[[#This Row],[Step Length]]),0)</f>
        <v>14.236111111111111</v>
      </c>
      <c r="W484" s="13">
        <v>20500</v>
      </c>
      <c r="X484" s="13">
        <v>3403</v>
      </c>
      <c r="AD484" s="18" t="s">
        <v>61</v>
      </c>
      <c r="AE484" s="18">
        <v>24</v>
      </c>
      <c r="AF484" s="16">
        <v>20500</v>
      </c>
      <c r="AG484" s="16">
        <v>3403</v>
      </c>
    </row>
    <row r="485" spans="1:33" x14ac:dyDescent="0.3">
      <c r="A485">
        <v>8053475328</v>
      </c>
      <c r="B485" s="1">
        <v>42486</v>
      </c>
      <c r="C485" t="str">
        <f t="shared" si="7"/>
        <v>Tuesday</v>
      </c>
      <c r="D485">
        <v>12685</v>
      </c>
      <c r="E485">
        <v>9.6199998860000004</v>
      </c>
      <c r="F485">
        <v>9.6199998860000004</v>
      </c>
      <c r="G485">
        <v>0</v>
      </c>
      <c r="H485">
        <v>6.3099999430000002</v>
      </c>
      <c r="I485">
        <v>0.20000000300000001</v>
      </c>
      <c r="J485">
        <v>3.0999999049999998</v>
      </c>
      <c r="K485">
        <v>0</v>
      </c>
      <c r="L485">
        <v>68</v>
      </c>
      <c r="M485">
        <v>5</v>
      </c>
      <c r="N485">
        <v>185</v>
      </c>
      <c r="O485">
        <v>1182</v>
      </c>
      <c r="P485">
        <v>2846</v>
      </c>
      <c r="Q485">
        <f>SUM(daily_activity[[#This Row],[VeryActiveMinutes]:[SedentaryMinutes]])</f>
        <v>1440</v>
      </c>
      <c r="R485">
        <f>daily_activity[[#This Row],[Total Mintues]]/60</f>
        <v>24</v>
      </c>
      <c r="S485">
        <f>IFERROR(daily_activity[[#This Row],[TotalDistance]]/daily_activity[[#This Row],[TotalSteps]],0)</f>
        <v>7.5837602569964527E-4</v>
      </c>
      <c r="T485">
        <f>IFERROR(daily_activity[[#This Row],[TrackerDistance]]/(daily_activity[[#This Row],[Total Mintues]]*daily_activity[[#This Row],[Step Length]]),0)</f>
        <v>8.8090277777777768</v>
      </c>
      <c r="W485" s="13">
        <v>12685</v>
      </c>
      <c r="X485" s="13">
        <v>2846</v>
      </c>
      <c r="AD485" s="19" t="s">
        <v>57</v>
      </c>
      <c r="AE485" s="19">
        <v>24</v>
      </c>
      <c r="AF485" s="17">
        <v>12685</v>
      </c>
      <c r="AG485" s="17">
        <v>2846</v>
      </c>
    </row>
    <row r="486" spans="1:33" x14ac:dyDescent="0.3">
      <c r="A486">
        <v>8053475328</v>
      </c>
      <c r="B486" s="1">
        <v>42487</v>
      </c>
      <c r="C486" t="str">
        <f t="shared" si="7"/>
        <v>Wednesday</v>
      </c>
      <c r="D486">
        <v>12422</v>
      </c>
      <c r="E486">
        <v>9.8199996949999999</v>
      </c>
      <c r="F486">
        <v>9.8199996949999999</v>
      </c>
      <c r="G486">
        <v>0</v>
      </c>
      <c r="H486">
        <v>6.4600000380000004</v>
      </c>
      <c r="I486">
        <v>0.43000000700000002</v>
      </c>
      <c r="J486">
        <v>2.9300000669999999</v>
      </c>
      <c r="K486">
        <v>0</v>
      </c>
      <c r="L486">
        <v>60</v>
      </c>
      <c r="M486">
        <v>10</v>
      </c>
      <c r="N486">
        <v>183</v>
      </c>
      <c r="O486">
        <v>1187</v>
      </c>
      <c r="P486">
        <v>2852</v>
      </c>
      <c r="Q486">
        <f>SUM(daily_activity[[#This Row],[VeryActiveMinutes]:[SedentaryMinutes]])</f>
        <v>1440</v>
      </c>
      <c r="R486">
        <f>daily_activity[[#This Row],[Total Mintues]]/60</f>
        <v>24</v>
      </c>
      <c r="S486">
        <f>IFERROR(daily_activity[[#This Row],[TotalDistance]]/daily_activity[[#This Row],[TotalSteps]],0)</f>
        <v>7.9053290090162613E-4</v>
      </c>
      <c r="T486">
        <f>IFERROR(daily_activity[[#This Row],[TrackerDistance]]/(daily_activity[[#This Row],[Total Mintues]]*daily_activity[[#This Row],[Step Length]]),0)</f>
        <v>8.62638888888889</v>
      </c>
      <c r="W486" s="13">
        <v>12422</v>
      </c>
      <c r="X486" s="13">
        <v>2852</v>
      </c>
      <c r="AD486" s="18" t="s">
        <v>62</v>
      </c>
      <c r="AE486" s="18">
        <v>24</v>
      </c>
      <c r="AF486" s="16">
        <v>12422</v>
      </c>
      <c r="AG486" s="16">
        <v>2852</v>
      </c>
    </row>
    <row r="487" spans="1:33" x14ac:dyDescent="0.3">
      <c r="A487">
        <v>8053475328</v>
      </c>
      <c r="B487" s="1">
        <v>42488</v>
      </c>
      <c r="C487" t="str">
        <f t="shared" si="7"/>
        <v>Thursday</v>
      </c>
      <c r="D487">
        <v>15447</v>
      </c>
      <c r="E487">
        <v>12.399999619999999</v>
      </c>
      <c r="F487">
        <v>12.399999619999999</v>
      </c>
      <c r="G487">
        <v>0</v>
      </c>
      <c r="H487">
        <v>9.6700000760000009</v>
      </c>
      <c r="I487">
        <v>0.38999998600000002</v>
      </c>
      <c r="J487">
        <v>2.3499999049999998</v>
      </c>
      <c r="K487">
        <v>0</v>
      </c>
      <c r="L487">
        <v>90</v>
      </c>
      <c r="M487">
        <v>9</v>
      </c>
      <c r="N487">
        <v>153</v>
      </c>
      <c r="O487">
        <v>1188</v>
      </c>
      <c r="P487">
        <v>3062</v>
      </c>
      <c r="Q487">
        <f>SUM(daily_activity[[#This Row],[VeryActiveMinutes]:[SedentaryMinutes]])</f>
        <v>1440</v>
      </c>
      <c r="R487">
        <f>daily_activity[[#This Row],[Total Mintues]]/60</f>
        <v>24</v>
      </c>
      <c r="S487">
        <f>IFERROR(daily_activity[[#This Row],[TotalDistance]]/daily_activity[[#This Row],[TotalSteps]],0)</f>
        <v>8.0274484495371267E-4</v>
      </c>
      <c r="T487">
        <f>IFERROR(daily_activity[[#This Row],[TrackerDistance]]/(daily_activity[[#This Row],[Total Mintues]]*daily_activity[[#This Row],[Step Length]]),0)</f>
        <v>10.727083333333333</v>
      </c>
      <c r="W487" s="13">
        <v>15447</v>
      </c>
      <c r="X487" s="13">
        <v>3062</v>
      </c>
      <c r="AD487" s="19" t="s">
        <v>60</v>
      </c>
      <c r="AE487" s="19">
        <v>24</v>
      </c>
      <c r="AF487" s="17">
        <v>15447</v>
      </c>
      <c r="AG487" s="17">
        <v>3062</v>
      </c>
    </row>
    <row r="488" spans="1:33" x14ac:dyDescent="0.3">
      <c r="A488">
        <v>8053475328</v>
      </c>
      <c r="B488" s="1">
        <v>42489</v>
      </c>
      <c r="C488" t="str">
        <f t="shared" si="7"/>
        <v>Friday</v>
      </c>
      <c r="D488">
        <v>12315</v>
      </c>
      <c r="E488">
        <v>9.6499996190000008</v>
      </c>
      <c r="F488">
        <v>9.6499996190000008</v>
      </c>
      <c r="G488">
        <v>0</v>
      </c>
      <c r="H488">
        <v>6.170000076</v>
      </c>
      <c r="I488">
        <v>0.310000002</v>
      </c>
      <c r="J488">
        <v>3.170000076</v>
      </c>
      <c r="K488">
        <v>0</v>
      </c>
      <c r="L488">
        <v>58</v>
      </c>
      <c r="M488">
        <v>8</v>
      </c>
      <c r="N488">
        <v>159</v>
      </c>
      <c r="O488">
        <v>1215</v>
      </c>
      <c r="P488">
        <v>2794</v>
      </c>
      <c r="Q488">
        <f>SUM(daily_activity[[#This Row],[VeryActiveMinutes]:[SedentaryMinutes]])</f>
        <v>1440</v>
      </c>
      <c r="R488">
        <f>daily_activity[[#This Row],[Total Mintues]]/60</f>
        <v>24</v>
      </c>
      <c r="S488">
        <f>IFERROR(daily_activity[[#This Row],[TotalDistance]]/daily_activity[[#This Row],[TotalSteps]],0)</f>
        <v>7.8359720820138053E-4</v>
      </c>
      <c r="T488">
        <f>IFERROR(daily_activity[[#This Row],[TrackerDistance]]/(daily_activity[[#This Row],[Total Mintues]]*daily_activity[[#This Row],[Step Length]]),0)</f>
        <v>8.5520833333333321</v>
      </c>
      <c r="W488" s="13">
        <v>12315</v>
      </c>
      <c r="X488" s="13">
        <v>2794</v>
      </c>
      <c r="AD488" s="18" t="s">
        <v>58</v>
      </c>
      <c r="AE488" s="18">
        <v>24</v>
      </c>
      <c r="AF488" s="16">
        <v>12315</v>
      </c>
      <c r="AG488" s="16">
        <v>2794</v>
      </c>
    </row>
    <row r="489" spans="1:33" x14ac:dyDescent="0.3">
      <c r="A489">
        <v>8053475328</v>
      </c>
      <c r="B489" s="1">
        <v>42490</v>
      </c>
      <c r="C489" t="str">
        <f t="shared" si="7"/>
        <v>Saturday</v>
      </c>
      <c r="D489">
        <v>7135</v>
      </c>
      <c r="E489">
        <v>5.5900001530000001</v>
      </c>
      <c r="F489">
        <v>5.5900001530000001</v>
      </c>
      <c r="G489">
        <v>0</v>
      </c>
      <c r="H489">
        <v>2.9900000100000002</v>
      </c>
      <c r="I489">
        <v>5.9999998999999998E-2</v>
      </c>
      <c r="J489">
        <v>2.539999962</v>
      </c>
      <c r="K489">
        <v>0</v>
      </c>
      <c r="L489">
        <v>27</v>
      </c>
      <c r="M489">
        <v>1</v>
      </c>
      <c r="N489">
        <v>131</v>
      </c>
      <c r="O489">
        <v>1281</v>
      </c>
      <c r="P489">
        <v>2408</v>
      </c>
      <c r="Q489">
        <f>SUM(daily_activity[[#This Row],[VeryActiveMinutes]:[SedentaryMinutes]])</f>
        <v>1440</v>
      </c>
      <c r="R489">
        <f>daily_activity[[#This Row],[Total Mintues]]/60</f>
        <v>24</v>
      </c>
      <c r="S489">
        <f>IFERROR(daily_activity[[#This Row],[TotalDistance]]/daily_activity[[#This Row],[TotalSteps]],0)</f>
        <v>7.8346182943237559E-4</v>
      </c>
      <c r="T489">
        <f>IFERROR(daily_activity[[#This Row],[TrackerDistance]]/(daily_activity[[#This Row],[Total Mintues]]*daily_activity[[#This Row],[Step Length]]),0)</f>
        <v>4.9548611111111116</v>
      </c>
      <c r="W489" s="13">
        <v>7135</v>
      </c>
      <c r="X489" s="13">
        <v>2408</v>
      </c>
      <c r="AD489" s="19" t="s">
        <v>59</v>
      </c>
      <c r="AE489" s="19">
        <v>24</v>
      </c>
      <c r="AF489" s="17">
        <v>7135</v>
      </c>
      <c r="AG489" s="17">
        <v>2408</v>
      </c>
    </row>
    <row r="490" spans="1:33" x14ac:dyDescent="0.3">
      <c r="A490">
        <v>8253242879</v>
      </c>
      <c r="B490" s="1">
        <v>42473</v>
      </c>
      <c r="C490" t="str">
        <f t="shared" si="7"/>
        <v>Wednesday</v>
      </c>
      <c r="D490">
        <v>8053</v>
      </c>
      <c r="E490">
        <v>6.0999999049999998</v>
      </c>
      <c r="F490">
        <v>6.0999999049999998</v>
      </c>
      <c r="G490">
        <v>0</v>
      </c>
      <c r="H490">
        <v>4.170000076</v>
      </c>
      <c r="I490">
        <v>0.62999999500000003</v>
      </c>
      <c r="J490">
        <v>1.309999943</v>
      </c>
      <c r="K490">
        <v>0</v>
      </c>
      <c r="L490">
        <v>35</v>
      </c>
      <c r="M490">
        <v>11</v>
      </c>
      <c r="N490">
        <v>96</v>
      </c>
      <c r="O490">
        <v>1298</v>
      </c>
      <c r="P490">
        <v>1935</v>
      </c>
      <c r="Q490">
        <f>SUM(daily_activity[[#This Row],[VeryActiveMinutes]:[SedentaryMinutes]])</f>
        <v>1440</v>
      </c>
      <c r="R490">
        <f>daily_activity[[#This Row],[Total Mintues]]/60</f>
        <v>24</v>
      </c>
      <c r="S490">
        <f>IFERROR(daily_activity[[#This Row],[TotalDistance]]/daily_activity[[#This Row],[TotalSteps]],0)</f>
        <v>7.5748167204768406E-4</v>
      </c>
      <c r="T490">
        <f>IFERROR(daily_activity[[#This Row],[TrackerDistance]]/(daily_activity[[#This Row],[Total Mintues]]*daily_activity[[#This Row],[Step Length]]),0)</f>
        <v>5.5923611111111118</v>
      </c>
      <c r="W490" s="13">
        <v>8053</v>
      </c>
      <c r="X490" s="13">
        <v>1935</v>
      </c>
      <c r="AD490" s="18" t="s">
        <v>62</v>
      </c>
      <c r="AE490" s="18">
        <v>24</v>
      </c>
      <c r="AF490" s="16">
        <v>8053</v>
      </c>
      <c r="AG490" s="16">
        <v>1935</v>
      </c>
    </row>
    <row r="491" spans="1:33" x14ac:dyDescent="0.3">
      <c r="A491">
        <v>8253242879</v>
      </c>
      <c r="B491" s="1">
        <v>42474</v>
      </c>
      <c r="C491" t="str">
        <f t="shared" si="7"/>
        <v>Thursday</v>
      </c>
      <c r="D491">
        <v>5234</v>
      </c>
      <c r="E491">
        <v>3.460000038</v>
      </c>
      <c r="F491">
        <v>3.460000038</v>
      </c>
      <c r="G491">
        <v>0</v>
      </c>
      <c r="H491">
        <v>1.9299999480000001</v>
      </c>
      <c r="I491">
        <v>0.99000001000000004</v>
      </c>
      <c r="J491">
        <v>0.540000021</v>
      </c>
      <c r="K491">
        <v>0</v>
      </c>
      <c r="L491">
        <v>29</v>
      </c>
      <c r="M491">
        <v>16</v>
      </c>
      <c r="N491">
        <v>33</v>
      </c>
      <c r="O491">
        <v>1362</v>
      </c>
      <c r="P491">
        <v>1705</v>
      </c>
      <c r="Q491">
        <f>SUM(daily_activity[[#This Row],[VeryActiveMinutes]:[SedentaryMinutes]])</f>
        <v>1440</v>
      </c>
      <c r="R491">
        <f>daily_activity[[#This Row],[Total Mintues]]/60</f>
        <v>24</v>
      </c>
      <c r="S491">
        <f>IFERROR(daily_activity[[#This Row],[TotalDistance]]/daily_activity[[#This Row],[TotalSteps]],0)</f>
        <v>6.610622923194497E-4</v>
      </c>
      <c r="T491">
        <f>IFERROR(daily_activity[[#This Row],[TrackerDistance]]/(daily_activity[[#This Row],[Total Mintues]]*daily_activity[[#This Row],[Step Length]]),0)</f>
        <v>3.6347222222222224</v>
      </c>
      <c r="W491" s="13">
        <v>5234</v>
      </c>
      <c r="X491" s="13">
        <v>1705</v>
      </c>
      <c r="AD491" s="19" t="s">
        <v>60</v>
      </c>
      <c r="AE491" s="19">
        <v>24</v>
      </c>
      <c r="AF491" s="17">
        <v>5234</v>
      </c>
      <c r="AG491" s="17">
        <v>1705</v>
      </c>
    </row>
    <row r="492" spans="1:33" x14ac:dyDescent="0.3">
      <c r="A492">
        <v>8253242879</v>
      </c>
      <c r="B492" s="1">
        <v>42475</v>
      </c>
      <c r="C492" t="str">
        <f t="shared" si="7"/>
        <v>Friday</v>
      </c>
      <c r="D492">
        <v>2672</v>
      </c>
      <c r="E492">
        <v>1.769999981</v>
      </c>
      <c r="F492">
        <v>1.769999981</v>
      </c>
      <c r="G492">
        <v>0</v>
      </c>
      <c r="H492">
        <v>0</v>
      </c>
      <c r="I492">
        <v>0</v>
      </c>
      <c r="J492">
        <v>1.7599999900000001</v>
      </c>
      <c r="K492">
        <v>0</v>
      </c>
      <c r="L492">
        <v>0</v>
      </c>
      <c r="M492">
        <v>0</v>
      </c>
      <c r="N492">
        <v>105</v>
      </c>
      <c r="O492">
        <v>1335</v>
      </c>
      <c r="P492">
        <v>1632</v>
      </c>
      <c r="Q492">
        <f>SUM(daily_activity[[#This Row],[VeryActiveMinutes]:[SedentaryMinutes]])</f>
        <v>1440</v>
      </c>
      <c r="R492">
        <f>daily_activity[[#This Row],[Total Mintues]]/60</f>
        <v>24</v>
      </c>
      <c r="S492">
        <f>IFERROR(daily_activity[[#This Row],[TotalDistance]]/daily_activity[[#This Row],[TotalSteps]],0)</f>
        <v>6.6242514258982039E-4</v>
      </c>
      <c r="T492">
        <f>IFERROR(daily_activity[[#This Row],[TrackerDistance]]/(daily_activity[[#This Row],[Total Mintues]]*daily_activity[[#This Row],[Step Length]]),0)</f>
        <v>1.8555555555555554</v>
      </c>
      <c r="W492" s="13">
        <v>2672</v>
      </c>
      <c r="X492" s="13">
        <v>1632</v>
      </c>
      <c r="AD492" s="18" t="s">
        <v>58</v>
      </c>
      <c r="AE492" s="18">
        <v>24</v>
      </c>
      <c r="AF492" s="16">
        <v>2672</v>
      </c>
      <c r="AG492" s="16">
        <v>1632</v>
      </c>
    </row>
    <row r="493" spans="1:33" x14ac:dyDescent="0.3">
      <c r="A493">
        <v>8253242879</v>
      </c>
      <c r="B493" s="1">
        <v>42476</v>
      </c>
      <c r="C493" t="str">
        <f t="shared" si="7"/>
        <v>Saturday</v>
      </c>
      <c r="D493">
        <v>9256</v>
      </c>
      <c r="E493">
        <v>6.1399998660000001</v>
      </c>
      <c r="F493">
        <v>6.1399998660000001</v>
      </c>
      <c r="G493">
        <v>0</v>
      </c>
      <c r="H493">
        <v>0.43000000700000002</v>
      </c>
      <c r="I493">
        <v>3.2699999809999998</v>
      </c>
      <c r="J493">
        <v>2.4500000480000002</v>
      </c>
      <c r="K493">
        <v>0</v>
      </c>
      <c r="L493">
        <v>6</v>
      </c>
      <c r="M493">
        <v>51</v>
      </c>
      <c r="N493">
        <v>115</v>
      </c>
      <c r="O493">
        <v>1268</v>
      </c>
      <c r="P493">
        <v>1880</v>
      </c>
      <c r="Q493">
        <f>SUM(daily_activity[[#This Row],[VeryActiveMinutes]:[SedentaryMinutes]])</f>
        <v>1440</v>
      </c>
      <c r="R493">
        <f>daily_activity[[#This Row],[Total Mintues]]/60</f>
        <v>24</v>
      </c>
      <c r="S493">
        <f>IFERROR(daily_activity[[#This Row],[TotalDistance]]/daily_activity[[#This Row],[TotalSteps]],0)</f>
        <v>6.6335348595505624E-4</v>
      </c>
      <c r="T493">
        <f>IFERROR(daily_activity[[#This Row],[TrackerDistance]]/(daily_activity[[#This Row],[Total Mintues]]*daily_activity[[#This Row],[Step Length]]),0)</f>
        <v>6.4277777777777771</v>
      </c>
      <c r="W493" s="13">
        <v>9256</v>
      </c>
      <c r="X493" s="13">
        <v>1880</v>
      </c>
      <c r="AD493" s="19" t="s">
        <v>59</v>
      </c>
      <c r="AE493" s="19">
        <v>24</v>
      </c>
      <c r="AF493" s="17">
        <v>9256</v>
      </c>
      <c r="AG493" s="17">
        <v>1880</v>
      </c>
    </row>
    <row r="494" spans="1:33" x14ac:dyDescent="0.3">
      <c r="A494">
        <v>8253242879</v>
      </c>
      <c r="B494" s="1">
        <v>42477</v>
      </c>
      <c r="C494" t="str">
        <f t="shared" si="7"/>
        <v>Sunday</v>
      </c>
      <c r="D494">
        <v>10204</v>
      </c>
      <c r="E494">
        <v>7.9099998469999999</v>
      </c>
      <c r="F494">
        <v>7.9099998469999999</v>
      </c>
      <c r="G494">
        <v>0</v>
      </c>
      <c r="H494">
        <v>5.4299998279999997</v>
      </c>
      <c r="I494">
        <v>0.15000000599999999</v>
      </c>
      <c r="J494">
        <v>2.329999924</v>
      </c>
      <c r="K494">
        <v>0</v>
      </c>
      <c r="L494">
        <v>41</v>
      </c>
      <c r="M494">
        <v>5</v>
      </c>
      <c r="N494">
        <v>157</v>
      </c>
      <c r="O494">
        <v>1237</v>
      </c>
      <c r="P494">
        <v>2112</v>
      </c>
      <c r="Q494">
        <f>SUM(daily_activity[[#This Row],[VeryActiveMinutes]:[SedentaryMinutes]])</f>
        <v>1440</v>
      </c>
      <c r="R494">
        <f>daily_activity[[#This Row],[Total Mintues]]/60</f>
        <v>24</v>
      </c>
      <c r="S494">
        <f>IFERROR(daily_activity[[#This Row],[TotalDistance]]/daily_activity[[#This Row],[TotalSteps]],0)</f>
        <v>7.7518618649549198E-4</v>
      </c>
      <c r="T494">
        <f>IFERROR(daily_activity[[#This Row],[TrackerDistance]]/(daily_activity[[#This Row],[Total Mintues]]*daily_activity[[#This Row],[Step Length]]),0)</f>
        <v>7.0861111111111112</v>
      </c>
      <c r="W494" s="13">
        <v>10204</v>
      </c>
      <c r="X494" s="13">
        <v>2112</v>
      </c>
      <c r="AD494" s="18" t="s">
        <v>16</v>
      </c>
      <c r="AE494" s="18">
        <v>24</v>
      </c>
      <c r="AF494" s="16">
        <v>10204</v>
      </c>
      <c r="AG494" s="16">
        <v>2112</v>
      </c>
    </row>
    <row r="495" spans="1:33" x14ac:dyDescent="0.3">
      <c r="A495">
        <v>8253242879</v>
      </c>
      <c r="B495" s="1">
        <v>42478</v>
      </c>
      <c r="C495" t="str">
        <f t="shared" si="7"/>
        <v>Monday</v>
      </c>
      <c r="D495">
        <v>5151</v>
      </c>
      <c r="E495">
        <v>3.4800000190000002</v>
      </c>
      <c r="F495">
        <v>3.4800000190000002</v>
      </c>
      <c r="G495">
        <v>0</v>
      </c>
      <c r="H495">
        <v>1.039999962</v>
      </c>
      <c r="I495">
        <v>0.62999999500000003</v>
      </c>
      <c r="J495">
        <v>1.7999999520000001</v>
      </c>
      <c r="K495">
        <v>0</v>
      </c>
      <c r="L495">
        <v>16</v>
      </c>
      <c r="M495">
        <v>16</v>
      </c>
      <c r="N495">
        <v>130</v>
      </c>
      <c r="O495">
        <v>1278</v>
      </c>
      <c r="P495">
        <v>1829</v>
      </c>
      <c r="Q495">
        <f>SUM(daily_activity[[#This Row],[VeryActiveMinutes]:[SedentaryMinutes]])</f>
        <v>1440</v>
      </c>
      <c r="R495">
        <f>daily_activity[[#This Row],[Total Mintues]]/60</f>
        <v>24</v>
      </c>
      <c r="S495">
        <f>IFERROR(daily_activity[[#This Row],[TotalDistance]]/daily_activity[[#This Row],[TotalSteps]],0)</f>
        <v>6.7559697515045625E-4</v>
      </c>
      <c r="T495">
        <f>IFERROR(daily_activity[[#This Row],[TrackerDistance]]/(daily_activity[[#This Row],[Total Mintues]]*daily_activity[[#This Row],[Step Length]]),0)</f>
        <v>3.5770833333333334</v>
      </c>
      <c r="W495" s="13">
        <v>5151</v>
      </c>
      <c r="X495" s="13">
        <v>1829</v>
      </c>
      <c r="AD495" s="19" t="s">
        <v>61</v>
      </c>
      <c r="AE495" s="19">
        <v>24</v>
      </c>
      <c r="AF495" s="17">
        <v>5151</v>
      </c>
      <c r="AG495" s="17">
        <v>1829</v>
      </c>
    </row>
    <row r="496" spans="1:33" x14ac:dyDescent="0.3">
      <c r="A496">
        <v>8253242879</v>
      </c>
      <c r="B496" s="1">
        <v>42479</v>
      </c>
      <c r="C496" t="str">
        <f t="shared" si="7"/>
        <v>Tuesday</v>
      </c>
      <c r="D496">
        <v>4212</v>
      </c>
      <c r="E496">
        <v>2.7799999710000001</v>
      </c>
      <c r="F496">
        <v>2.7799999710000001</v>
      </c>
      <c r="G496">
        <v>0</v>
      </c>
      <c r="H496">
        <v>0</v>
      </c>
      <c r="I496">
        <v>0</v>
      </c>
      <c r="J496">
        <v>2.7799999710000001</v>
      </c>
      <c r="K496">
        <v>0</v>
      </c>
      <c r="L496">
        <v>0</v>
      </c>
      <c r="M496">
        <v>0</v>
      </c>
      <c r="N496">
        <v>164</v>
      </c>
      <c r="O496">
        <v>1276</v>
      </c>
      <c r="P496">
        <v>1763</v>
      </c>
      <c r="Q496">
        <f>SUM(daily_activity[[#This Row],[VeryActiveMinutes]:[SedentaryMinutes]])</f>
        <v>1440</v>
      </c>
      <c r="R496">
        <f>daily_activity[[#This Row],[Total Mintues]]/60</f>
        <v>24</v>
      </c>
      <c r="S496">
        <f>IFERROR(daily_activity[[#This Row],[TotalDistance]]/daily_activity[[#This Row],[TotalSteps]],0)</f>
        <v>6.6001898646723652E-4</v>
      </c>
      <c r="T496">
        <f>IFERROR(daily_activity[[#This Row],[TrackerDistance]]/(daily_activity[[#This Row],[Total Mintues]]*daily_activity[[#This Row],[Step Length]]),0)</f>
        <v>2.9249999999999998</v>
      </c>
      <c r="W496" s="13">
        <v>4212</v>
      </c>
      <c r="X496" s="13">
        <v>1763</v>
      </c>
      <c r="AD496" s="18" t="s">
        <v>57</v>
      </c>
      <c r="AE496" s="18">
        <v>24</v>
      </c>
      <c r="AF496" s="16">
        <v>4212</v>
      </c>
      <c r="AG496" s="16">
        <v>1763</v>
      </c>
    </row>
    <row r="497" spans="1:33" x14ac:dyDescent="0.3">
      <c r="A497">
        <v>8253242879</v>
      </c>
      <c r="B497" s="1">
        <v>42480</v>
      </c>
      <c r="C497" t="str">
        <f t="shared" si="7"/>
        <v>Wednesday</v>
      </c>
      <c r="D497">
        <v>6466</v>
      </c>
      <c r="E497">
        <v>4.2699999809999998</v>
      </c>
      <c r="F497">
        <v>4.2699999809999998</v>
      </c>
      <c r="G497">
        <v>0</v>
      </c>
      <c r="H497">
        <v>0.33000001299999998</v>
      </c>
      <c r="I497">
        <v>0.81999999300000004</v>
      </c>
      <c r="J497">
        <v>3.1099998950000001</v>
      </c>
      <c r="K497">
        <v>0.01</v>
      </c>
      <c r="L497">
        <v>5</v>
      </c>
      <c r="M497">
        <v>18</v>
      </c>
      <c r="N497">
        <v>216</v>
      </c>
      <c r="O497">
        <v>1201</v>
      </c>
      <c r="P497">
        <v>1931</v>
      </c>
      <c r="Q497">
        <f>SUM(daily_activity[[#This Row],[VeryActiveMinutes]:[SedentaryMinutes]])</f>
        <v>1440</v>
      </c>
      <c r="R497">
        <f>daily_activity[[#This Row],[Total Mintues]]/60</f>
        <v>24</v>
      </c>
      <c r="S497">
        <f>IFERROR(daily_activity[[#This Row],[TotalDistance]]/daily_activity[[#This Row],[TotalSteps]],0)</f>
        <v>6.6037735555211875E-4</v>
      </c>
      <c r="T497">
        <f>IFERROR(daily_activity[[#This Row],[TrackerDistance]]/(daily_activity[[#This Row],[Total Mintues]]*daily_activity[[#This Row],[Step Length]]),0)</f>
        <v>4.490277777777778</v>
      </c>
      <c r="W497" s="13">
        <v>6466</v>
      </c>
      <c r="X497" s="13">
        <v>1931</v>
      </c>
      <c r="AD497" s="19" t="s">
        <v>62</v>
      </c>
      <c r="AE497" s="19">
        <v>24</v>
      </c>
      <c r="AF497" s="17">
        <v>6466</v>
      </c>
      <c r="AG497" s="17">
        <v>1931</v>
      </c>
    </row>
    <row r="498" spans="1:33" x14ac:dyDescent="0.3">
      <c r="A498">
        <v>8253242879</v>
      </c>
      <c r="B498" s="1">
        <v>42481</v>
      </c>
      <c r="C498" t="str">
        <f t="shared" si="7"/>
        <v>Thursday</v>
      </c>
      <c r="D498">
        <v>11268</v>
      </c>
      <c r="E498">
        <v>8.5600004199999997</v>
      </c>
      <c r="F498">
        <v>8.5600004199999997</v>
      </c>
      <c r="G498">
        <v>0</v>
      </c>
      <c r="H498">
        <v>5.8800001139999996</v>
      </c>
      <c r="I498">
        <v>0.93000000699999996</v>
      </c>
      <c r="J498">
        <v>1.75</v>
      </c>
      <c r="K498">
        <v>0</v>
      </c>
      <c r="L498">
        <v>49</v>
      </c>
      <c r="M498">
        <v>20</v>
      </c>
      <c r="N498">
        <v>172</v>
      </c>
      <c r="O498">
        <v>1199</v>
      </c>
      <c r="P498">
        <v>2218</v>
      </c>
      <c r="Q498">
        <f>SUM(daily_activity[[#This Row],[VeryActiveMinutes]:[SedentaryMinutes]])</f>
        <v>1440</v>
      </c>
      <c r="R498">
        <f>daily_activity[[#This Row],[Total Mintues]]/60</f>
        <v>24</v>
      </c>
      <c r="S498">
        <f>IFERROR(daily_activity[[#This Row],[TotalDistance]]/daily_activity[[#This Row],[TotalSteps]],0)</f>
        <v>7.5967344870429528E-4</v>
      </c>
      <c r="T498">
        <f>IFERROR(daily_activity[[#This Row],[TrackerDistance]]/(daily_activity[[#This Row],[Total Mintues]]*daily_activity[[#This Row],[Step Length]]),0)</f>
        <v>7.8250000000000011</v>
      </c>
      <c r="W498" s="13">
        <v>11268</v>
      </c>
      <c r="X498" s="13">
        <v>2218</v>
      </c>
      <c r="AD498" s="18" t="s">
        <v>60</v>
      </c>
      <c r="AE498" s="18">
        <v>24</v>
      </c>
      <c r="AF498" s="16">
        <v>11268</v>
      </c>
      <c r="AG498" s="16">
        <v>2218</v>
      </c>
    </row>
    <row r="499" spans="1:33" x14ac:dyDescent="0.3">
      <c r="A499">
        <v>8253242879</v>
      </c>
      <c r="B499" s="1">
        <v>42482</v>
      </c>
      <c r="C499" t="str">
        <f t="shared" si="7"/>
        <v>Friday</v>
      </c>
      <c r="D499">
        <v>2824</v>
      </c>
      <c r="E499">
        <v>1.8700000050000001</v>
      </c>
      <c r="F499">
        <v>1.8700000050000001</v>
      </c>
      <c r="G499">
        <v>0</v>
      </c>
      <c r="H499">
        <v>0</v>
      </c>
      <c r="I499">
        <v>0</v>
      </c>
      <c r="J499">
        <v>1.8700000050000001</v>
      </c>
      <c r="K499">
        <v>0</v>
      </c>
      <c r="L499">
        <v>0</v>
      </c>
      <c r="M499">
        <v>0</v>
      </c>
      <c r="N499">
        <v>120</v>
      </c>
      <c r="O499">
        <v>1320</v>
      </c>
      <c r="P499">
        <v>1651</v>
      </c>
      <c r="Q499">
        <f>SUM(daily_activity[[#This Row],[VeryActiveMinutes]:[SedentaryMinutes]])</f>
        <v>1440</v>
      </c>
      <c r="R499">
        <f>daily_activity[[#This Row],[Total Mintues]]/60</f>
        <v>24</v>
      </c>
      <c r="S499">
        <f>IFERROR(daily_activity[[#This Row],[TotalDistance]]/daily_activity[[#This Row],[TotalSteps]],0)</f>
        <v>6.6218130488668553E-4</v>
      </c>
      <c r="T499">
        <f>IFERROR(daily_activity[[#This Row],[TrackerDistance]]/(daily_activity[[#This Row],[Total Mintues]]*daily_activity[[#This Row],[Step Length]]),0)</f>
        <v>1.9611111111111112</v>
      </c>
      <c r="W499" s="13">
        <v>2824</v>
      </c>
      <c r="X499" s="13">
        <v>1651</v>
      </c>
      <c r="AD499" s="19" t="s">
        <v>58</v>
      </c>
      <c r="AE499" s="19">
        <v>24</v>
      </c>
      <c r="AF499" s="17">
        <v>2824</v>
      </c>
      <c r="AG499" s="17">
        <v>1651</v>
      </c>
    </row>
    <row r="500" spans="1:33" x14ac:dyDescent="0.3">
      <c r="A500">
        <v>8253242879</v>
      </c>
      <c r="B500" s="1">
        <v>42483</v>
      </c>
      <c r="C500" t="str">
        <f t="shared" si="7"/>
        <v>Saturday</v>
      </c>
      <c r="D500">
        <v>9282</v>
      </c>
      <c r="E500">
        <v>6.2600002290000001</v>
      </c>
      <c r="F500">
        <v>6.2600002290000001</v>
      </c>
      <c r="G500">
        <v>0</v>
      </c>
      <c r="H500">
        <v>2.0899999139999998</v>
      </c>
      <c r="I500">
        <v>1.039999962</v>
      </c>
      <c r="J500">
        <v>3.130000114</v>
      </c>
      <c r="K500">
        <v>0</v>
      </c>
      <c r="L500">
        <v>30</v>
      </c>
      <c r="M500">
        <v>26</v>
      </c>
      <c r="N500">
        <v>191</v>
      </c>
      <c r="O500">
        <v>1193</v>
      </c>
      <c r="P500">
        <v>2132</v>
      </c>
      <c r="Q500">
        <f>SUM(daily_activity[[#This Row],[VeryActiveMinutes]:[SedentaryMinutes]])</f>
        <v>1440</v>
      </c>
      <c r="R500">
        <f>daily_activity[[#This Row],[Total Mintues]]/60</f>
        <v>24</v>
      </c>
      <c r="S500">
        <f>IFERROR(daily_activity[[#This Row],[TotalDistance]]/daily_activity[[#This Row],[TotalSteps]],0)</f>
        <v>6.7442364027149322E-4</v>
      </c>
      <c r="T500">
        <f>IFERROR(daily_activity[[#This Row],[TrackerDistance]]/(daily_activity[[#This Row],[Total Mintues]]*daily_activity[[#This Row],[Step Length]]),0)</f>
        <v>6.4458333333333329</v>
      </c>
      <c r="W500" s="13">
        <v>9282</v>
      </c>
      <c r="X500" s="13">
        <v>2132</v>
      </c>
      <c r="AD500" s="18" t="s">
        <v>59</v>
      </c>
      <c r="AE500" s="18">
        <v>24</v>
      </c>
      <c r="AF500" s="16">
        <v>9282</v>
      </c>
      <c r="AG500" s="16">
        <v>2132</v>
      </c>
    </row>
    <row r="501" spans="1:33" x14ac:dyDescent="0.3">
      <c r="A501">
        <v>8253242879</v>
      </c>
      <c r="B501" s="1">
        <v>42484</v>
      </c>
      <c r="C501" t="str">
        <f t="shared" si="7"/>
        <v>Sunday</v>
      </c>
      <c r="D501">
        <v>8905</v>
      </c>
      <c r="E501">
        <v>7.1300001139999996</v>
      </c>
      <c r="F501">
        <v>7.1300001139999996</v>
      </c>
      <c r="G501">
        <v>0</v>
      </c>
      <c r="H501">
        <v>5.5999999049999998</v>
      </c>
      <c r="I501">
        <v>0.189999998</v>
      </c>
      <c r="J501">
        <v>1.3400000329999999</v>
      </c>
      <c r="K501">
        <v>0</v>
      </c>
      <c r="L501">
        <v>41</v>
      </c>
      <c r="M501">
        <v>4</v>
      </c>
      <c r="N501">
        <v>82</v>
      </c>
      <c r="O501">
        <v>1313</v>
      </c>
      <c r="P501">
        <v>1976</v>
      </c>
      <c r="Q501">
        <f>SUM(daily_activity[[#This Row],[VeryActiveMinutes]:[SedentaryMinutes]])</f>
        <v>1440</v>
      </c>
      <c r="R501">
        <f>daily_activity[[#This Row],[Total Mintues]]/60</f>
        <v>24</v>
      </c>
      <c r="S501">
        <f>IFERROR(daily_activity[[#This Row],[TotalDistance]]/daily_activity[[#This Row],[TotalSteps]],0)</f>
        <v>8.0067379157776526E-4</v>
      </c>
      <c r="T501">
        <f>IFERROR(daily_activity[[#This Row],[TrackerDistance]]/(daily_activity[[#This Row],[Total Mintues]]*daily_activity[[#This Row],[Step Length]]),0)</f>
        <v>6.1840277777777777</v>
      </c>
      <c r="W501" s="13">
        <v>8905</v>
      </c>
      <c r="X501" s="13">
        <v>1976</v>
      </c>
      <c r="AD501" s="19" t="s">
        <v>16</v>
      </c>
      <c r="AE501" s="19">
        <v>24</v>
      </c>
      <c r="AF501" s="17">
        <v>8905</v>
      </c>
      <c r="AG501" s="17">
        <v>1976</v>
      </c>
    </row>
    <row r="502" spans="1:33" x14ac:dyDescent="0.3">
      <c r="A502">
        <v>8253242879</v>
      </c>
      <c r="B502" s="1">
        <v>42485</v>
      </c>
      <c r="C502" t="str">
        <f t="shared" si="7"/>
        <v>Monday</v>
      </c>
      <c r="D502">
        <v>6829</v>
      </c>
      <c r="E502">
        <v>4.5100002290000001</v>
      </c>
      <c r="F502">
        <v>4.5100002290000001</v>
      </c>
      <c r="G502">
        <v>0</v>
      </c>
      <c r="H502">
        <v>0.36000001399999998</v>
      </c>
      <c r="I502">
        <v>2.3900001049999999</v>
      </c>
      <c r="J502">
        <v>1.769999981</v>
      </c>
      <c r="K502">
        <v>0</v>
      </c>
      <c r="L502">
        <v>7</v>
      </c>
      <c r="M502">
        <v>54</v>
      </c>
      <c r="N502">
        <v>118</v>
      </c>
      <c r="O502">
        <v>1261</v>
      </c>
      <c r="P502">
        <v>1909</v>
      </c>
      <c r="Q502">
        <f>SUM(daily_activity[[#This Row],[VeryActiveMinutes]:[SedentaryMinutes]])</f>
        <v>1440</v>
      </c>
      <c r="R502">
        <f>daily_activity[[#This Row],[Total Mintues]]/60</f>
        <v>24</v>
      </c>
      <c r="S502">
        <f>IFERROR(daily_activity[[#This Row],[TotalDistance]]/daily_activity[[#This Row],[TotalSteps]],0)</f>
        <v>6.604188357006883E-4</v>
      </c>
      <c r="T502">
        <f>IFERROR(daily_activity[[#This Row],[TrackerDistance]]/(daily_activity[[#This Row],[Total Mintues]]*daily_activity[[#This Row],[Step Length]]),0)</f>
        <v>4.7423611111111104</v>
      </c>
      <c r="W502" s="13">
        <v>6829</v>
      </c>
      <c r="X502" s="13">
        <v>1909</v>
      </c>
      <c r="AD502" s="18" t="s">
        <v>61</v>
      </c>
      <c r="AE502" s="18">
        <v>24</v>
      </c>
      <c r="AF502" s="16">
        <v>6829</v>
      </c>
      <c r="AG502" s="16">
        <v>1909</v>
      </c>
    </row>
    <row r="503" spans="1:33" x14ac:dyDescent="0.3">
      <c r="A503">
        <v>8253242879</v>
      </c>
      <c r="B503" s="1">
        <v>42486</v>
      </c>
      <c r="C503" t="str">
        <f t="shared" si="7"/>
        <v>Tuesday</v>
      </c>
      <c r="D503">
        <v>4562</v>
      </c>
      <c r="E503">
        <v>3.039999962</v>
      </c>
      <c r="F503">
        <v>3.039999962</v>
      </c>
      <c r="G503">
        <v>0</v>
      </c>
      <c r="H503">
        <v>1.1799999480000001</v>
      </c>
      <c r="I503">
        <v>0.49000000999999999</v>
      </c>
      <c r="J503">
        <v>1.3700000050000001</v>
      </c>
      <c r="K503">
        <v>0</v>
      </c>
      <c r="L503">
        <v>19</v>
      </c>
      <c r="M503">
        <v>14</v>
      </c>
      <c r="N503">
        <v>108</v>
      </c>
      <c r="O503">
        <v>1299</v>
      </c>
      <c r="P503">
        <v>1813</v>
      </c>
      <c r="Q503">
        <f>SUM(daily_activity[[#This Row],[VeryActiveMinutes]:[SedentaryMinutes]])</f>
        <v>1440</v>
      </c>
      <c r="R503">
        <f>daily_activity[[#This Row],[Total Mintues]]/60</f>
        <v>24</v>
      </c>
      <c r="S503">
        <f>IFERROR(daily_activity[[#This Row],[TotalDistance]]/daily_activity[[#This Row],[TotalSteps]],0)</f>
        <v>6.6637438886453309E-4</v>
      </c>
      <c r="T503">
        <f>IFERROR(daily_activity[[#This Row],[TrackerDistance]]/(daily_activity[[#This Row],[Total Mintues]]*daily_activity[[#This Row],[Step Length]]),0)</f>
        <v>3.1680555555555556</v>
      </c>
      <c r="W503" s="13">
        <v>4562</v>
      </c>
      <c r="X503" s="13">
        <v>1813</v>
      </c>
      <c r="AD503" s="19" t="s">
        <v>57</v>
      </c>
      <c r="AE503" s="19">
        <v>24</v>
      </c>
      <c r="AF503" s="17">
        <v>4562</v>
      </c>
      <c r="AG503" s="17">
        <v>1813</v>
      </c>
    </row>
    <row r="504" spans="1:33" x14ac:dyDescent="0.3">
      <c r="A504">
        <v>8253242879</v>
      </c>
      <c r="B504" s="1">
        <v>42487</v>
      </c>
      <c r="C504" t="str">
        <f t="shared" si="7"/>
        <v>Wednesday</v>
      </c>
      <c r="D504">
        <v>10232</v>
      </c>
      <c r="E504">
        <v>8.1800003050000001</v>
      </c>
      <c r="F504">
        <v>8.1800003050000001</v>
      </c>
      <c r="G504">
        <v>0</v>
      </c>
      <c r="H504">
        <v>6.2399997709999999</v>
      </c>
      <c r="I504">
        <v>0.23000000400000001</v>
      </c>
      <c r="J504">
        <v>1.7000000479999999</v>
      </c>
      <c r="K504">
        <v>0</v>
      </c>
      <c r="L504">
        <v>45</v>
      </c>
      <c r="M504">
        <v>5</v>
      </c>
      <c r="N504">
        <v>104</v>
      </c>
      <c r="O504">
        <v>1286</v>
      </c>
      <c r="P504">
        <v>2008</v>
      </c>
      <c r="Q504">
        <f>SUM(daily_activity[[#This Row],[VeryActiveMinutes]:[SedentaryMinutes]])</f>
        <v>1440</v>
      </c>
      <c r="R504">
        <f>daily_activity[[#This Row],[Total Mintues]]/60</f>
        <v>24</v>
      </c>
      <c r="S504">
        <f>IFERROR(daily_activity[[#This Row],[TotalDistance]]/daily_activity[[#This Row],[TotalSteps]],0)</f>
        <v>7.9945272722830338E-4</v>
      </c>
      <c r="T504">
        <f>IFERROR(daily_activity[[#This Row],[TrackerDistance]]/(daily_activity[[#This Row],[Total Mintues]]*daily_activity[[#This Row],[Step Length]]),0)</f>
        <v>7.1055555555555552</v>
      </c>
      <c r="W504" s="13">
        <v>10232</v>
      </c>
      <c r="X504" s="13">
        <v>2008</v>
      </c>
      <c r="AD504" s="18" t="s">
        <v>62</v>
      </c>
      <c r="AE504" s="18">
        <v>24</v>
      </c>
      <c r="AF504" s="16">
        <v>10232</v>
      </c>
      <c r="AG504" s="16">
        <v>2008</v>
      </c>
    </row>
    <row r="505" spans="1:33" x14ac:dyDescent="0.3">
      <c r="A505">
        <v>8253242879</v>
      </c>
      <c r="B505" s="1">
        <v>42488</v>
      </c>
      <c r="C505" t="str">
        <f t="shared" si="7"/>
        <v>Thursday</v>
      </c>
      <c r="D505">
        <v>2718</v>
      </c>
      <c r="E505">
        <v>1.7999999520000001</v>
      </c>
      <c r="F505">
        <v>1.7999999520000001</v>
      </c>
      <c r="G505">
        <v>0</v>
      </c>
      <c r="H505">
        <v>0.670000017</v>
      </c>
      <c r="I505">
        <v>0.77999997099999996</v>
      </c>
      <c r="J505">
        <v>0.34000000400000002</v>
      </c>
      <c r="K505">
        <v>0</v>
      </c>
      <c r="L505">
        <v>11</v>
      </c>
      <c r="M505">
        <v>16</v>
      </c>
      <c r="N505">
        <v>20</v>
      </c>
      <c r="O505">
        <v>1393</v>
      </c>
      <c r="P505">
        <v>1580</v>
      </c>
      <c r="Q505">
        <f>SUM(daily_activity[[#This Row],[VeryActiveMinutes]:[SedentaryMinutes]])</f>
        <v>1440</v>
      </c>
      <c r="R505">
        <f>daily_activity[[#This Row],[Total Mintues]]/60</f>
        <v>24</v>
      </c>
      <c r="S505">
        <f>IFERROR(daily_activity[[#This Row],[TotalDistance]]/daily_activity[[#This Row],[TotalSteps]],0)</f>
        <v>6.6225163796909496E-4</v>
      </c>
      <c r="T505">
        <f>IFERROR(daily_activity[[#This Row],[TrackerDistance]]/(daily_activity[[#This Row],[Total Mintues]]*daily_activity[[#This Row],[Step Length]]),0)</f>
        <v>1.8875</v>
      </c>
      <c r="W505" s="13">
        <v>2718</v>
      </c>
      <c r="X505" s="13">
        <v>1580</v>
      </c>
      <c r="AD505" s="19" t="s">
        <v>60</v>
      </c>
      <c r="AE505" s="19">
        <v>24</v>
      </c>
      <c r="AF505" s="17">
        <v>2718</v>
      </c>
      <c r="AG505" s="17">
        <v>1580</v>
      </c>
    </row>
    <row r="506" spans="1:33" x14ac:dyDescent="0.3">
      <c r="A506">
        <v>8253242879</v>
      </c>
      <c r="B506" s="1">
        <v>42489</v>
      </c>
      <c r="C506" t="str">
        <f t="shared" si="7"/>
        <v>Friday</v>
      </c>
      <c r="D506">
        <v>6260</v>
      </c>
      <c r="E506">
        <v>4.2600002290000001</v>
      </c>
      <c r="F506">
        <v>4.2600002290000001</v>
      </c>
      <c r="G506">
        <v>0</v>
      </c>
      <c r="H506">
        <v>1.289999962</v>
      </c>
      <c r="I506">
        <v>0.540000021</v>
      </c>
      <c r="J506">
        <v>2.4000000950000002</v>
      </c>
      <c r="K506">
        <v>0</v>
      </c>
      <c r="L506">
        <v>16</v>
      </c>
      <c r="M506">
        <v>14</v>
      </c>
      <c r="N506">
        <v>136</v>
      </c>
      <c r="O506">
        <v>1257</v>
      </c>
      <c r="P506">
        <v>1854</v>
      </c>
      <c r="Q506">
        <f>SUM(daily_activity[[#This Row],[VeryActiveMinutes]:[SedentaryMinutes]])</f>
        <v>1423</v>
      </c>
      <c r="R506">
        <f>daily_activity[[#This Row],[Total Mintues]]/60</f>
        <v>23.716666666666665</v>
      </c>
      <c r="S506">
        <f>IFERROR(daily_activity[[#This Row],[TotalDistance]]/daily_activity[[#This Row],[TotalSteps]],0)</f>
        <v>6.8051121869009583E-4</v>
      </c>
      <c r="T506">
        <f>IFERROR(daily_activity[[#This Row],[TrackerDistance]]/(daily_activity[[#This Row],[Total Mintues]]*daily_activity[[#This Row],[Step Length]]),0)</f>
        <v>4.3991567111735774</v>
      </c>
      <c r="W506" s="13">
        <v>6260</v>
      </c>
      <c r="X506" s="13">
        <v>1854</v>
      </c>
      <c r="AD506" s="18" t="s">
        <v>58</v>
      </c>
      <c r="AE506" s="18">
        <v>23.716666666666665</v>
      </c>
      <c r="AF506" s="16">
        <v>6260</v>
      </c>
      <c r="AG506" s="16">
        <v>1854</v>
      </c>
    </row>
    <row r="507" spans="1:33" x14ac:dyDescent="0.3">
      <c r="A507">
        <v>8253242879</v>
      </c>
      <c r="B507" s="1">
        <v>42490</v>
      </c>
      <c r="C507" t="str">
        <f t="shared" si="7"/>
        <v>Saturday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1440</v>
      </c>
      <c r="P507">
        <v>0</v>
      </c>
      <c r="Q507">
        <f>SUM(daily_activity[[#This Row],[VeryActiveMinutes]:[SedentaryMinutes]])</f>
        <v>1440</v>
      </c>
      <c r="R507">
        <f>daily_activity[[#This Row],[Total Mintues]]/60</f>
        <v>24</v>
      </c>
      <c r="S507">
        <f>IFERROR(daily_activity[[#This Row],[TotalDistance]]/daily_activity[[#This Row],[TotalSteps]],0)</f>
        <v>0</v>
      </c>
      <c r="T507">
        <f>IFERROR(daily_activity[[#This Row],[TrackerDistance]]/(daily_activity[[#This Row],[Total Mintues]]*daily_activity[[#This Row],[Step Length]]),0)</f>
        <v>0</v>
      </c>
      <c r="W507" s="13">
        <v>12386</v>
      </c>
      <c r="X507" s="13">
        <v>4079</v>
      </c>
      <c r="AD507" s="19" t="s">
        <v>59</v>
      </c>
      <c r="AE507" s="19">
        <v>24</v>
      </c>
      <c r="AF507" s="17">
        <v>0</v>
      </c>
      <c r="AG507" s="17">
        <v>0</v>
      </c>
    </row>
    <row r="508" spans="1:33" x14ac:dyDescent="0.3">
      <c r="A508">
        <v>8378563200</v>
      </c>
      <c r="B508" s="1">
        <v>42473</v>
      </c>
      <c r="C508" t="str">
        <f t="shared" si="7"/>
        <v>Wednesday</v>
      </c>
      <c r="D508">
        <v>12386</v>
      </c>
      <c r="E508">
        <v>9.8199996949999999</v>
      </c>
      <c r="F508">
        <v>9.8199996949999999</v>
      </c>
      <c r="G508">
        <v>2.0921471120000001</v>
      </c>
      <c r="H508">
        <v>4.9600000380000004</v>
      </c>
      <c r="I508">
        <v>0.64999997600000003</v>
      </c>
      <c r="J508">
        <v>4.2100000380000004</v>
      </c>
      <c r="K508">
        <v>0</v>
      </c>
      <c r="L508">
        <v>116</v>
      </c>
      <c r="M508">
        <v>14</v>
      </c>
      <c r="N508">
        <v>169</v>
      </c>
      <c r="O508">
        <v>680</v>
      </c>
      <c r="P508">
        <v>4079</v>
      </c>
      <c r="Q508">
        <f>SUM(daily_activity[[#This Row],[VeryActiveMinutes]:[SedentaryMinutes]])</f>
        <v>979</v>
      </c>
      <c r="R508">
        <f>daily_activity[[#This Row],[Total Mintues]]/60</f>
        <v>16.316666666666666</v>
      </c>
      <c r="S508">
        <f>IFERROR(daily_activity[[#This Row],[TotalDistance]]/daily_activity[[#This Row],[TotalSteps]],0)</f>
        <v>7.9283059058614565E-4</v>
      </c>
      <c r="T508">
        <f>IFERROR(daily_activity[[#This Row],[TrackerDistance]]/(daily_activity[[#This Row],[Total Mintues]]*daily_activity[[#This Row],[Step Length]]),0)</f>
        <v>12.651685393258427</v>
      </c>
      <c r="W508" s="13">
        <v>13318</v>
      </c>
      <c r="X508" s="13">
        <v>4163</v>
      </c>
      <c r="AD508" s="18" t="s">
        <v>62</v>
      </c>
      <c r="AE508" s="18">
        <v>16.316666666666666</v>
      </c>
      <c r="AF508" s="16">
        <v>12386</v>
      </c>
      <c r="AG508" s="16">
        <v>4079</v>
      </c>
    </row>
    <row r="509" spans="1:33" x14ac:dyDescent="0.3">
      <c r="A509">
        <v>8378563200</v>
      </c>
      <c r="B509" s="1">
        <v>42474</v>
      </c>
      <c r="C509" t="str">
        <f t="shared" si="7"/>
        <v>Thursday</v>
      </c>
      <c r="D509">
        <v>13318</v>
      </c>
      <c r="E509">
        <v>10.56000042</v>
      </c>
      <c r="F509">
        <v>10.56000042</v>
      </c>
      <c r="G509">
        <v>2.2530810830000001</v>
      </c>
      <c r="H509">
        <v>5.6199998860000004</v>
      </c>
      <c r="I509">
        <v>1.0299999710000001</v>
      </c>
      <c r="J509">
        <v>3.9100000860000002</v>
      </c>
      <c r="K509">
        <v>0</v>
      </c>
      <c r="L509">
        <v>123</v>
      </c>
      <c r="M509">
        <v>21</v>
      </c>
      <c r="N509">
        <v>174</v>
      </c>
      <c r="O509">
        <v>699</v>
      </c>
      <c r="P509">
        <v>4163</v>
      </c>
      <c r="Q509">
        <f>SUM(daily_activity[[#This Row],[VeryActiveMinutes]:[SedentaryMinutes]])</f>
        <v>1017</v>
      </c>
      <c r="R509">
        <f>daily_activity[[#This Row],[Total Mintues]]/60</f>
        <v>16.95</v>
      </c>
      <c r="S509">
        <f>IFERROR(daily_activity[[#This Row],[TotalDistance]]/daily_activity[[#This Row],[TotalSteps]],0)</f>
        <v>7.929118801621865E-4</v>
      </c>
      <c r="T509">
        <f>IFERROR(daily_activity[[#This Row],[TrackerDistance]]/(daily_activity[[#This Row],[Total Mintues]]*daily_activity[[#This Row],[Step Length]]),0)</f>
        <v>13.095378564405113</v>
      </c>
      <c r="W509" s="13">
        <v>14461</v>
      </c>
      <c r="X509" s="13">
        <v>3666</v>
      </c>
      <c r="AD509" s="19" t="s">
        <v>60</v>
      </c>
      <c r="AE509" s="19">
        <v>16.95</v>
      </c>
      <c r="AF509" s="17">
        <v>13318</v>
      </c>
      <c r="AG509" s="17">
        <v>4163</v>
      </c>
    </row>
    <row r="510" spans="1:33" x14ac:dyDescent="0.3">
      <c r="A510">
        <v>8378563200</v>
      </c>
      <c r="B510" s="1">
        <v>42475</v>
      </c>
      <c r="C510" t="str">
        <f t="shared" si="7"/>
        <v>Friday</v>
      </c>
      <c r="D510">
        <v>14461</v>
      </c>
      <c r="E510">
        <v>11.47000027</v>
      </c>
      <c r="F510">
        <v>11.47000027</v>
      </c>
      <c r="G510">
        <v>0</v>
      </c>
      <c r="H510">
        <v>4.9099998469999999</v>
      </c>
      <c r="I510">
        <v>1.1499999759999999</v>
      </c>
      <c r="J510">
        <v>5.4099998469999999</v>
      </c>
      <c r="K510">
        <v>0</v>
      </c>
      <c r="L510">
        <v>60</v>
      </c>
      <c r="M510">
        <v>23</v>
      </c>
      <c r="N510">
        <v>190</v>
      </c>
      <c r="O510">
        <v>729</v>
      </c>
      <c r="P510">
        <v>3666</v>
      </c>
      <c r="Q510">
        <f>SUM(daily_activity[[#This Row],[VeryActiveMinutes]:[SedentaryMinutes]])</f>
        <v>1002</v>
      </c>
      <c r="R510">
        <f>daily_activity[[#This Row],[Total Mintues]]/60</f>
        <v>16.7</v>
      </c>
      <c r="S510">
        <f>IFERROR(daily_activity[[#This Row],[TotalDistance]]/daily_activity[[#This Row],[TotalSteps]],0)</f>
        <v>7.9316784938800915E-4</v>
      </c>
      <c r="T510">
        <f>IFERROR(daily_activity[[#This Row],[TrackerDistance]]/(daily_activity[[#This Row],[Total Mintues]]*daily_activity[[#This Row],[Step Length]]),0)</f>
        <v>14.432135728542914</v>
      </c>
      <c r="W510" s="13">
        <v>11207</v>
      </c>
      <c r="X510" s="13">
        <v>3363</v>
      </c>
      <c r="AD510" s="18" t="s">
        <v>58</v>
      </c>
      <c r="AE510" s="18">
        <v>16.7</v>
      </c>
      <c r="AF510" s="16">
        <v>14461</v>
      </c>
      <c r="AG510" s="16">
        <v>3666</v>
      </c>
    </row>
    <row r="511" spans="1:33" x14ac:dyDescent="0.3">
      <c r="A511">
        <v>8378563200</v>
      </c>
      <c r="B511" s="1">
        <v>42476</v>
      </c>
      <c r="C511" t="str">
        <f t="shared" si="7"/>
        <v>Saturday</v>
      </c>
      <c r="D511">
        <v>11207</v>
      </c>
      <c r="E511">
        <v>8.8900003430000005</v>
      </c>
      <c r="F511">
        <v>8.8900003430000005</v>
      </c>
      <c r="G511">
        <v>0</v>
      </c>
      <c r="H511">
        <v>5.3699998860000004</v>
      </c>
      <c r="I511">
        <v>1.0700000519999999</v>
      </c>
      <c r="J511">
        <v>2.4400000569999998</v>
      </c>
      <c r="K511">
        <v>0</v>
      </c>
      <c r="L511">
        <v>64</v>
      </c>
      <c r="M511">
        <v>21</v>
      </c>
      <c r="N511">
        <v>142</v>
      </c>
      <c r="O511">
        <v>563</v>
      </c>
      <c r="P511">
        <v>3363</v>
      </c>
      <c r="Q511">
        <f>SUM(daily_activity[[#This Row],[VeryActiveMinutes]:[SedentaryMinutes]])</f>
        <v>790</v>
      </c>
      <c r="R511">
        <f>daily_activity[[#This Row],[Total Mintues]]/60</f>
        <v>13.166666666666666</v>
      </c>
      <c r="S511">
        <f>IFERROR(daily_activity[[#This Row],[TotalDistance]]/daily_activity[[#This Row],[TotalSteps]],0)</f>
        <v>7.9325424672079957E-4</v>
      </c>
      <c r="T511">
        <f>IFERROR(daily_activity[[#This Row],[TrackerDistance]]/(daily_activity[[#This Row],[Total Mintues]]*daily_activity[[#This Row],[Step Length]]),0)</f>
        <v>14.186075949367089</v>
      </c>
      <c r="W511" s="13">
        <v>2132</v>
      </c>
      <c r="X511" s="13">
        <v>2572</v>
      </c>
      <c r="AD511" s="19" t="s">
        <v>59</v>
      </c>
      <c r="AE511" s="19">
        <v>13.166666666666666</v>
      </c>
      <c r="AF511" s="17">
        <v>11207</v>
      </c>
      <c r="AG511" s="17">
        <v>3363</v>
      </c>
    </row>
    <row r="512" spans="1:33" x14ac:dyDescent="0.3">
      <c r="A512">
        <v>8378563200</v>
      </c>
      <c r="B512" s="1">
        <v>42477</v>
      </c>
      <c r="C512" t="str">
        <f t="shared" si="7"/>
        <v>Sunday</v>
      </c>
      <c r="D512">
        <v>2132</v>
      </c>
      <c r="E512">
        <v>1.690000057</v>
      </c>
      <c r="F512">
        <v>1.690000057</v>
      </c>
      <c r="G512">
        <v>0</v>
      </c>
      <c r="H512">
        <v>0</v>
      </c>
      <c r="I512">
        <v>0</v>
      </c>
      <c r="J512">
        <v>1.690000057</v>
      </c>
      <c r="K512">
        <v>0</v>
      </c>
      <c r="L512">
        <v>0</v>
      </c>
      <c r="M512">
        <v>0</v>
      </c>
      <c r="N512">
        <v>93</v>
      </c>
      <c r="O512">
        <v>599</v>
      </c>
      <c r="P512">
        <v>2572</v>
      </c>
      <c r="Q512">
        <f>SUM(daily_activity[[#This Row],[VeryActiveMinutes]:[SedentaryMinutes]])</f>
        <v>692</v>
      </c>
      <c r="R512">
        <f>daily_activity[[#This Row],[Total Mintues]]/60</f>
        <v>11.533333333333333</v>
      </c>
      <c r="S512">
        <f>IFERROR(daily_activity[[#This Row],[TotalDistance]]/daily_activity[[#This Row],[TotalSteps]],0)</f>
        <v>7.92682953564728E-4</v>
      </c>
      <c r="T512">
        <f>IFERROR(daily_activity[[#This Row],[TrackerDistance]]/(daily_activity[[#This Row],[Total Mintues]]*daily_activity[[#This Row],[Step Length]]),0)</f>
        <v>3.0809248554913289</v>
      </c>
      <c r="W512" s="13">
        <v>13630</v>
      </c>
      <c r="X512" s="13">
        <v>4157</v>
      </c>
      <c r="AD512" s="18" t="s">
        <v>16</v>
      </c>
      <c r="AE512" s="18">
        <v>11.533333333333333</v>
      </c>
      <c r="AF512" s="16">
        <v>2132</v>
      </c>
      <c r="AG512" s="16">
        <v>2572</v>
      </c>
    </row>
    <row r="513" spans="1:33" x14ac:dyDescent="0.3">
      <c r="A513">
        <v>8378563200</v>
      </c>
      <c r="B513" s="1">
        <v>42478</v>
      </c>
      <c r="C513" t="str">
        <f t="shared" si="7"/>
        <v>Monday</v>
      </c>
      <c r="D513">
        <v>13630</v>
      </c>
      <c r="E513">
        <v>10.81000042</v>
      </c>
      <c r="F513">
        <v>10.81000042</v>
      </c>
      <c r="G513">
        <v>2.0921471120000001</v>
      </c>
      <c r="H513">
        <v>5.0500001909999996</v>
      </c>
      <c r="I513">
        <v>0.560000002</v>
      </c>
      <c r="J513">
        <v>5.1999998090000004</v>
      </c>
      <c r="K513">
        <v>0</v>
      </c>
      <c r="L513">
        <v>117</v>
      </c>
      <c r="M513">
        <v>10</v>
      </c>
      <c r="N513">
        <v>174</v>
      </c>
      <c r="O513">
        <v>720</v>
      </c>
      <c r="P513">
        <v>4157</v>
      </c>
      <c r="Q513">
        <f>SUM(daily_activity[[#This Row],[VeryActiveMinutes]:[SedentaryMinutes]])</f>
        <v>1021</v>
      </c>
      <c r="R513">
        <f>daily_activity[[#This Row],[Total Mintues]]/60</f>
        <v>17.016666666666666</v>
      </c>
      <c r="S513">
        <f>IFERROR(daily_activity[[#This Row],[TotalDistance]]/daily_activity[[#This Row],[TotalSteps]],0)</f>
        <v>7.9310347909024206E-4</v>
      </c>
      <c r="T513">
        <f>IFERROR(daily_activity[[#This Row],[TrackerDistance]]/(daily_activity[[#This Row],[Total Mintues]]*daily_activity[[#This Row],[Step Length]]),0)</f>
        <v>13.349657198824682</v>
      </c>
      <c r="W513" s="13">
        <v>13070</v>
      </c>
      <c r="X513" s="13">
        <v>4092</v>
      </c>
      <c r="AD513" s="19" t="s">
        <v>61</v>
      </c>
      <c r="AE513" s="19">
        <v>17.016666666666666</v>
      </c>
      <c r="AF513" s="17">
        <v>13630</v>
      </c>
      <c r="AG513" s="17">
        <v>4157</v>
      </c>
    </row>
    <row r="514" spans="1:33" x14ac:dyDescent="0.3">
      <c r="A514">
        <v>8378563200</v>
      </c>
      <c r="B514" s="1">
        <v>42479</v>
      </c>
      <c r="C514" t="str">
        <f t="shared" si="7"/>
        <v>Tuesday</v>
      </c>
      <c r="D514">
        <v>13070</v>
      </c>
      <c r="E514">
        <v>10.35999966</v>
      </c>
      <c r="F514">
        <v>10.35999966</v>
      </c>
      <c r="G514">
        <v>2.2530810830000001</v>
      </c>
      <c r="H514">
        <v>5.3000001909999996</v>
      </c>
      <c r="I514">
        <v>0.87999999500000003</v>
      </c>
      <c r="J514">
        <v>4.1799998279999997</v>
      </c>
      <c r="K514">
        <v>0</v>
      </c>
      <c r="L514">
        <v>120</v>
      </c>
      <c r="M514">
        <v>19</v>
      </c>
      <c r="N514">
        <v>154</v>
      </c>
      <c r="O514">
        <v>737</v>
      </c>
      <c r="P514">
        <v>4092</v>
      </c>
      <c r="Q514">
        <f>SUM(daily_activity[[#This Row],[VeryActiveMinutes]:[SedentaryMinutes]])</f>
        <v>1030</v>
      </c>
      <c r="R514">
        <f>daily_activity[[#This Row],[Total Mintues]]/60</f>
        <v>17.166666666666668</v>
      </c>
      <c r="S514">
        <f>IFERROR(daily_activity[[#This Row],[TotalDistance]]/daily_activity[[#This Row],[TotalSteps]],0)</f>
        <v>7.92654908951798E-4</v>
      </c>
      <c r="T514">
        <f>IFERROR(daily_activity[[#This Row],[TrackerDistance]]/(daily_activity[[#This Row],[Total Mintues]]*daily_activity[[#This Row],[Step Length]]),0)</f>
        <v>12.689320388349513</v>
      </c>
      <c r="W514" s="13">
        <v>9388</v>
      </c>
      <c r="X514" s="13">
        <v>3787</v>
      </c>
      <c r="AD514" s="18" t="s">
        <v>57</v>
      </c>
      <c r="AE514" s="18">
        <v>17.166666666666668</v>
      </c>
      <c r="AF514" s="16">
        <v>13070</v>
      </c>
      <c r="AG514" s="16">
        <v>4092</v>
      </c>
    </row>
    <row r="515" spans="1:33" x14ac:dyDescent="0.3">
      <c r="A515">
        <v>8378563200</v>
      </c>
      <c r="B515" s="1">
        <v>42480</v>
      </c>
      <c r="C515" t="str">
        <f t="shared" ref="C515:C578" si="8">TEXT(B515,"dddd")</f>
        <v>Wednesday</v>
      </c>
      <c r="D515">
        <v>9388</v>
      </c>
      <c r="E515">
        <v>7.4400000569999998</v>
      </c>
      <c r="F515">
        <v>7.4400000569999998</v>
      </c>
      <c r="G515">
        <v>2.0921471120000001</v>
      </c>
      <c r="H515">
        <v>2.2300000190000002</v>
      </c>
      <c r="I515">
        <v>0.439999998</v>
      </c>
      <c r="J515">
        <v>4.7800002099999999</v>
      </c>
      <c r="K515">
        <v>0</v>
      </c>
      <c r="L515">
        <v>82</v>
      </c>
      <c r="M515">
        <v>8</v>
      </c>
      <c r="N515">
        <v>169</v>
      </c>
      <c r="O515">
        <v>763</v>
      </c>
      <c r="P515">
        <v>3787</v>
      </c>
      <c r="Q515">
        <f>SUM(daily_activity[[#This Row],[VeryActiveMinutes]:[SedentaryMinutes]])</f>
        <v>1022</v>
      </c>
      <c r="R515">
        <f>daily_activity[[#This Row],[Total Mintues]]/60</f>
        <v>17.033333333333335</v>
      </c>
      <c r="S515">
        <f>IFERROR(daily_activity[[#This Row],[TotalDistance]]/daily_activity[[#This Row],[TotalSteps]],0)</f>
        <v>7.9250107126118449E-4</v>
      </c>
      <c r="T515">
        <f>IFERROR(daily_activity[[#This Row],[TrackerDistance]]/(daily_activity[[#This Row],[Total Mintues]]*daily_activity[[#This Row],[Step Length]]),0)</f>
        <v>9.1859099804305284</v>
      </c>
      <c r="W515" s="13">
        <v>15148</v>
      </c>
      <c r="X515" s="13">
        <v>4236</v>
      </c>
      <c r="AD515" s="19" t="s">
        <v>62</v>
      </c>
      <c r="AE515" s="19">
        <v>17.033333333333335</v>
      </c>
      <c r="AF515" s="17">
        <v>9388</v>
      </c>
      <c r="AG515" s="17">
        <v>3787</v>
      </c>
    </row>
    <row r="516" spans="1:33" x14ac:dyDescent="0.3">
      <c r="A516">
        <v>8378563200</v>
      </c>
      <c r="B516" s="1">
        <v>42481</v>
      </c>
      <c r="C516" t="str">
        <f t="shared" si="8"/>
        <v>Thursday</v>
      </c>
      <c r="D516">
        <v>15148</v>
      </c>
      <c r="E516">
        <v>12.010000229999999</v>
      </c>
      <c r="F516">
        <v>12.010000229999999</v>
      </c>
      <c r="G516">
        <v>2.2530810830000001</v>
      </c>
      <c r="H516">
        <v>6.9000000950000002</v>
      </c>
      <c r="I516">
        <v>0.81999999300000004</v>
      </c>
      <c r="J516">
        <v>4.2899999619999996</v>
      </c>
      <c r="K516">
        <v>0</v>
      </c>
      <c r="L516">
        <v>137</v>
      </c>
      <c r="M516">
        <v>16</v>
      </c>
      <c r="N516">
        <v>145</v>
      </c>
      <c r="O516">
        <v>677</v>
      </c>
      <c r="P516">
        <v>4236</v>
      </c>
      <c r="Q516">
        <f>SUM(daily_activity[[#This Row],[VeryActiveMinutes]:[SedentaryMinutes]])</f>
        <v>975</v>
      </c>
      <c r="R516">
        <f>daily_activity[[#This Row],[Total Mintues]]/60</f>
        <v>16.25</v>
      </c>
      <c r="S516">
        <f>IFERROR(daily_activity[[#This Row],[TotalDistance]]/daily_activity[[#This Row],[TotalSteps]],0)</f>
        <v>7.9284395497755472E-4</v>
      </c>
      <c r="T516">
        <f>IFERROR(daily_activity[[#This Row],[TrackerDistance]]/(daily_activity[[#This Row],[Total Mintues]]*daily_activity[[#This Row],[Step Length]]),0)</f>
        <v>15.536410256410257</v>
      </c>
      <c r="W516" s="13">
        <v>12200</v>
      </c>
      <c r="X516" s="13">
        <v>4044</v>
      </c>
      <c r="AD516" s="18" t="s">
        <v>60</v>
      </c>
      <c r="AE516" s="18">
        <v>16.25</v>
      </c>
      <c r="AF516" s="16">
        <v>15148</v>
      </c>
      <c r="AG516" s="16">
        <v>4236</v>
      </c>
    </row>
    <row r="517" spans="1:33" x14ac:dyDescent="0.3">
      <c r="A517">
        <v>8378563200</v>
      </c>
      <c r="B517" s="1">
        <v>42482</v>
      </c>
      <c r="C517" t="str">
        <f t="shared" si="8"/>
        <v>Friday</v>
      </c>
      <c r="D517">
        <v>12200</v>
      </c>
      <c r="E517">
        <v>9.6700000760000009</v>
      </c>
      <c r="F517">
        <v>9.6700000760000009</v>
      </c>
      <c r="G517">
        <v>2.0921471120000001</v>
      </c>
      <c r="H517">
        <v>4.9099998469999999</v>
      </c>
      <c r="I517">
        <v>0.58999997400000004</v>
      </c>
      <c r="J517">
        <v>4.1799998279999997</v>
      </c>
      <c r="K517">
        <v>0</v>
      </c>
      <c r="L517">
        <v>113</v>
      </c>
      <c r="M517">
        <v>12</v>
      </c>
      <c r="N517">
        <v>159</v>
      </c>
      <c r="O517">
        <v>769</v>
      </c>
      <c r="P517">
        <v>4044</v>
      </c>
      <c r="Q517">
        <f>SUM(daily_activity[[#This Row],[VeryActiveMinutes]:[SedentaryMinutes]])</f>
        <v>1053</v>
      </c>
      <c r="R517">
        <f>daily_activity[[#This Row],[Total Mintues]]/60</f>
        <v>17.55</v>
      </c>
      <c r="S517">
        <f>IFERROR(daily_activity[[#This Row],[TotalDistance]]/daily_activity[[#This Row],[TotalSteps]],0)</f>
        <v>7.9262295704918045E-4</v>
      </c>
      <c r="T517">
        <f>IFERROR(daily_activity[[#This Row],[TrackerDistance]]/(daily_activity[[#This Row],[Total Mintues]]*daily_activity[[#This Row],[Step Length]]),0)</f>
        <v>11.585944919278253</v>
      </c>
      <c r="W517" s="13">
        <v>5709</v>
      </c>
      <c r="X517" s="13">
        <v>2908</v>
      </c>
      <c r="AD517" s="19" t="s">
        <v>58</v>
      </c>
      <c r="AE517" s="19">
        <v>17.55</v>
      </c>
      <c r="AF517" s="17">
        <v>12200</v>
      </c>
      <c r="AG517" s="17">
        <v>4044</v>
      </c>
    </row>
    <row r="518" spans="1:33" x14ac:dyDescent="0.3">
      <c r="A518">
        <v>8378563200</v>
      </c>
      <c r="B518" s="1">
        <v>42483</v>
      </c>
      <c r="C518" t="str">
        <f t="shared" si="8"/>
        <v>Saturday</v>
      </c>
      <c r="D518">
        <v>5709</v>
      </c>
      <c r="E518">
        <v>4.5300002099999999</v>
      </c>
      <c r="F518">
        <v>4.5300002099999999</v>
      </c>
      <c r="G518">
        <v>0</v>
      </c>
      <c r="H518">
        <v>1.519999981</v>
      </c>
      <c r="I518">
        <v>0.519999981</v>
      </c>
      <c r="J518">
        <v>2.4800000190000002</v>
      </c>
      <c r="K518">
        <v>0</v>
      </c>
      <c r="L518">
        <v>19</v>
      </c>
      <c r="M518">
        <v>10</v>
      </c>
      <c r="N518">
        <v>136</v>
      </c>
      <c r="O518">
        <v>740</v>
      </c>
      <c r="P518">
        <v>2908</v>
      </c>
      <c r="Q518">
        <f>SUM(daily_activity[[#This Row],[VeryActiveMinutes]:[SedentaryMinutes]])</f>
        <v>905</v>
      </c>
      <c r="R518">
        <f>daily_activity[[#This Row],[Total Mintues]]/60</f>
        <v>15.083333333333334</v>
      </c>
      <c r="S518">
        <f>IFERROR(daily_activity[[#This Row],[TotalDistance]]/daily_activity[[#This Row],[TotalSteps]],0)</f>
        <v>7.9348400945874933E-4</v>
      </c>
      <c r="T518">
        <f>IFERROR(daily_activity[[#This Row],[TrackerDistance]]/(daily_activity[[#This Row],[Total Mintues]]*daily_activity[[#This Row],[Step Length]]),0)</f>
        <v>6.3082872928176794</v>
      </c>
      <c r="W518" s="13">
        <v>3703</v>
      </c>
      <c r="X518" s="13">
        <v>2741</v>
      </c>
      <c r="AD518" s="18" t="s">
        <v>59</v>
      </c>
      <c r="AE518" s="18">
        <v>15.083333333333334</v>
      </c>
      <c r="AF518" s="16">
        <v>5709</v>
      </c>
      <c r="AG518" s="16">
        <v>2908</v>
      </c>
    </row>
    <row r="519" spans="1:33" x14ac:dyDescent="0.3">
      <c r="A519">
        <v>8378563200</v>
      </c>
      <c r="B519" s="1">
        <v>42484</v>
      </c>
      <c r="C519" t="str">
        <f t="shared" si="8"/>
        <v>Sunday</v>
      </c>
      <c r="D519">
        <v>3703</v>
      </c>
      <c r="E519">
        <v>2.9400000569999998</v>
      </c>
      <c r="F519">
        <v>2.9400000569999998</v>
      </c>
      <c r="G519">
        <v>0</v>
      </c>
      <c r="H519">
        <v>0</v>
      </c>
      <c r="I519">
        <v>0</v>
      </c>
      <c r="J519">
        <v>2.9400000569999998</v>
      </c>
      <c r="K519">
        <v>0</v>
      </c>
      <c r="L519">
        <v>0</v>
      </c>
      <c r="M519">
        <v>0</v>
      </c>
      <c r="N519">
        <v>135</v>
      </c>
      <c r="O519">
        <v>734</v>
      </c>
      <c r="P519">
        <v>2741</v>
      </c>
      <c r="Q519">
        <f>SUM(daily_activity[[#This Row],[VeryActiveMinutes]:[SedentaryMinutes]])</f>
        <v>869</v>
      </c>
      <c r="R519">
        <f>daily_activity[[#This Row],[Total Mintues]]/60</f>
        <v>14.483333333333333</v>
      </c>
      <c r="S519">
        <f>IFERROR(daily_activity[[#This Row],[TotalDistance]]/daily_activity[[#This Row],[TotalSteps]],0)</f>
        <v>7.9395086605455031E-4</v>
      </c>
      <c r="T519">
        <f>IFERROR(daily_activity[[#This Row],[TrackerDistance]]/(daily_activity[[#This Row],[Total Mintues]]*daily_activity[[#This Row],[Step Length]]),0)</f>
        <v>4.2612197928653623</v>
      </c>
      <c r="W519" s="13">
        <v>12405</v>
      </c>
      <c r="X519" s="13">
        <v>4005</v>
      </c>
      <c r="AD519" s="19" t="s">
        <v>16</v>
      </c>
      <c r="AE519" s="19">
        <v>14.483333333333333</v>
      </c>
      <c r="AF519" s="17">
        <v>3703</v>
      </c>
      <c r="AG519" s="17">
        <v>2741</v>
      </c>
    </row>
    <row r="520" spans="1:33" x14ac:dyDescent="0.3">
      <c r="A520">
        <v>8378563200</v>
      </c>
      <c r="B520" s="1">
        <v>42485</v>
      </c>
      <c r="C520" t="str">
        <f t="shared" si="8"/>
        <v>Monday</v>
      </c>
      <c r="D520">
        <v>12405</v>
      </c>
      <c r="E520">
        <v>9.8400001530000001</v>
      </c>
      <c r="F520">
        <v>9.8400001530000001</v>
      </c>
      <c r="G520">
        <v>2.0921471120000001</v>
      </c>
      <c r="H520">
        <v>5.0500001909999996</v>
      </c>
      <c r="I520">
        <v>0.87000000499999997</v>
      </c>
      <c r="J520">
        <v>3.920000076</v>
      </c>
      <c r="K520">
        <v>0</v>
      </c>
      <c r="L520">
        <v>117</v>
      </c>
      <c r="M520">
        <v>16</v>
      </c>
      <c r="N520">
        <v>141</v>
      </c>
      <c r="O520">
        <v>692</v>
      </c>
      <c r="P520">
        <v>4005</v>
      </c>
      <c r="Q520">
        <f>SUM(daily_activity[[#This Row],[VeryActiveMinutes]:[SedentaryMinutes]])</f>
        <v>966</v>
      </c>
      <c r="R520">
        <f>daily_activity[[#This Row],[Total Mintues]]/60</f>
        <v>16.100000000000001</v>
      </c>
      <c r="S520">
        <f>IFERROR(daily_activity[[#This Row],[TotalDistance]]/daily_activity[[#This Row],[TotalSteps]],0)</f>
        <v>7.9322854921402657E-4</v>
      </c>
      <c r="T520">
        <f>IFERROR(daily_activity[[#This Row],[TrackerDistance]]/(daily_activity[[#This Row],[Total Mintues]]*daily_activity[[#This Row],[Step Length]]),0)</f>
        <v>12.8416149068323</v>
      </c>
      <c r="W520" s="13">
        <v>16208</v>
      </c>
      <c r="X520" s="13">
        <v>3763</v>
      </c>
      <c r="AD520" s="18" t="s">
        <v>61</v>
      </c>
      <c r="AE520" s="18">
        <v>16.100000000000001</v>
      </c>
      <c r="AF520" s="16">
        <v>12405</v>
      </c>
      <c r="AG520" s="16">
        <v>4005</v>
      </c>
    </row>
    <row r="521" spans="1:33" x14ac:dyDescent="0.3">
      <c r="A521">
        <v>8378563200</v>
      </c>
      <c r="B521" s="1">
        <v>42486</v>
      </c>
      <c r="C521" t="str">
        <f t="shared" si="8"/>
        <v>Tuesday</v>
      </c>
      <c r="D521">
        <v>16208</v>
      </c>
      <c r="E521">
        <v>12.850000380000001</v>
      </c>
      <c r="F521">
        <v>12.850000380000001</v>
      </c>
      <c r="G521">
        <v>0</v>
      </c>
      <c r="H521">
        <v>7.5100002290000001</v>
      </c>
      <c r="I521">
        <v>0.920000017</v>
      </c>
      <c r="J521">
        <v>4.420000076</v>
      </c>
      <c r="K521">
        <v>0</v>
      </c>
      <c r="L521">
        <v>90</v>
      </c>
      <c r="M521">
        <v>18</v>
      </c>
      <c r="N521">
        <v>161</v>
      </c>
      <c r="O521">
        <v>593</v>
      </c>
      <c r="P521">
        <v>3763</v>
      </c>
      <c r="Q521">
        <f>SUM(daily_activity[[#This Row],[VeryActiveMinutes]:[SedentaryMinutes]])</f>
        <v>862</v>
      </c>
      <c r="R521">
        <f>daily_activity[[#This Row],[Total Mintues]]/60</f>
        <v>14.366666666666667</v>
      </c>
      <c r="S521">
        <f>IFERROR(daily_activity[[#This Row],[TotalDistance]]/daily_activity[[#This Row],[TotalSteps]],0)</f>
        <v>7.9281838474827256E-4</v>
      </c>
      <c r="T521">
        <f>IFERROR(daily_activity[[#This Row],[TrackerDistance]]/(daily_activity[[#This Row],[Total Mintues]]*daily_activity[[#This Row],[Step Length]]),0)</f>
        <v>18.80278422273782</v>
      </c>
      <c r="W521" s="13">
        <v>7359</v>
      </c>
      <c r="X521" s="13">
        <v>3061</v>
      </c>
      <c r="AD521" s="19" t="s">
        <v>57</v>
      </c>
      <c r="AE521" s="19">
        <v>14.366666666666667</v>
      </c>
      <c r="AF521" s="17">
        <v>16208</v>
      </c>
      <c r="AG521" s="17">
        <v>3763</v>
      </c>
    </row>
    <row r="522" spans="1:33" x14ac:dyDescent="0.3">
      <c r="A522">
        <v>8378563200</v>
      </c>
      <c r="B522" s="1">
        <v>42487</v>
      </c>
      <c r="C522" t="str">
        <f t="shared" si="8"/>
        <v>Wednesday</v>
      </c>
      <c r="D522">
        <v>7359</v>
      </c>
      <c r="E522">
        <v>5.8400001530000001</v>
      </c>
      <c r="F522">
        <v>5.8400001530000001</v>
      </c>
      <c r="G522">
        <v>0</v>
      </c>
      <c r="H522">
        <v>0.33000001299999998</v>
      </c>
      <c r="I522">
        <v>0.18000000699999999</v>
      </c>
      <c r="J522">
        <v>5.329999924</v>
      </c>
      <c r="K522">
        <v>0</v>
      </c>
      <c r="L522">
        <v>4</v>
      </c>
      <c r="M522">
        <v>4</v>
      </c>
      <c r="N522">
        <v>192</v>
      </c>
      <c r="O522">
        <v>676</v>
      </c>
      <c r="P522">
        <v>3061</v>
      </c>
      <c r="Q522">
        <f>SUM(daily_activity[[#This Row],[VeryActiveMinutes]:[SedentaryMinutes]])</f>
        <v>876</v>
      </c>
      <c r="R522">
        <f>daily_activity[[#This Row],[Total Mintues]]/60</f>
        <v>14.6</v>
      </c>
      <c r="S522">
        <f>IFERROR(daily_activity[[#This Row],[TotalDistance]]/daily_activity[[#This Row],[TotalSteps]],0)</f>
        <v>7.9358610585677407E-4</v>
      </c>
      <c r="T522">
        <f>IFERROR(daily_activity[[#This Row],[TrackerDistance]]/(daily_activity[[#This Row],[Total Mintues]]*daily_activity[[#This Row],[Step Length]]),0)</f>
        <v>8.4006849315068486</v>
      </c>
      <c r="W522" s="13">
        <v>5417</v>
      </c>
      <c r="X522" s="13">
        <v>2884</v>
      </c>
      <c r="AD522" s="18" t="s">
        <v>62</v>
      </c>
      <c r="AE522" s="18">
        <v>14.6</v>
      </c>
      <c r="AF522" s="16">
        <v>7359</v>
      </c>
      <c r="AG522" s="16">
        <v>3061</v>
      </c>
    </row>
    <row r="523" spans="1:33" x14ac:dyDescent="0.3">
      <c r="A523">
        <v>8378563200</v>
      </c>
      <c r="B523" s="1">
        <v>42488</v>
      </c>
      <c r="C523" t="str">
        <f t="shared" si="8"/>
        <v>Thursday</v>
      </c>
      <c r="D523">
        <v>5417</v>
      </c>
      <c r="E523">
        <v>4.3000001909999996</v>
      </c>
      <c r="F523">
        <v>4.3000001909999996</v>
      </c>
      <c r="G523">
        <v>0</v>
      </c>
      <c r="H523">
        <v>0.89999997600000003</v>
      </c>
      <c r="I523">
        <v>0.49000000999999999</v>
      </c>
      <c r="J523">
        <v>2.9100000860000002</v>
      </c>
      <c r="K523">
        <v>0</v>
      </c>
      <c r="L523">
        <v>11</v>
      </c>
      <c r="M523">
        <v>10</v>
      </c>
      <c r="N523">
        <v>139</v>
      </c>
      <c r="O523">
        <v>711</v>
      </c>
      <c r="P523">
        <v>2884</v>
      </c>
      <c r="Q523">
        <f>SUM(daily_activity[[#This Row],[VeryActiveMinutes]:[SedentaryMinutes]])</f>
        <v>871</v>
      </c>
      <c r="R523">
        <f>daily_activity[[#This Row],[Total Mintues]]/60</f>
        <v>14.516666666666667</v>
      </c>
      <c r="S523">
        <f>IFERROR(daily_activity[[#This Row],[TotalDistance]]/daily_activity[[#This Row],[TotalSteps]],0)</f>
        <v>7.937973400406128E-4</v>
      </c>
      <c r="T523">
        <f>IFERROR(daily_activity[[#This Row],[TrackerDistance]]/(daily_activity[[#This Row],[Total Mintues]]*daily_activity[[#This Row],[Step Length]]),0)</f>
        <v>6.2192881745120552</v>
      </c>
      <c r="W523" s="13">
        <v>6175</v>
      </c>
      <c r="X523" s="13">
        <v>2982</v>
      </c>
      <c r="AD523" s="19" t="s">
        <v>60</v>
      </c>
      <c r="AE523" s="19">
        <v>14.516666666666667</v>
      </c>
      <c r="AF523" s="17">
        <v>5417</v>
      </c>
      <c r="AG523" s="17">
        <v>2884</v>
      </c>
    </row>
    <row r="524" spans="1:33" x14ac:dyDescent="0.3">
      <c r="A524">
        <v>8378563200</v>
      </c>
      <c r="B524" s="1">
        <v>42489</v>
      </c>
      <c r="C524" t="str">
        <f t="shared" si="8"/>
        <v>Friday</v>
      </c>
      <c r="D524">
        <v>6175</v>
      </c>
      <c r="E524">
        <v>4.9000000950000002</v>
      </c>
      <c r="F524">
        <v>4.9000000950000002</v>
      </c>
      <c r="G524">
        <v>0</v>
      </c>
      <c r="H524">
        <v>0.25</v>
      </c>
      <c r="I524">
        <v>0.36000001399999998</v>
      </c>
      <c r="J524">
        <v>4.2699999809999998</v>
      </c>
      <c r="K524">
        <v>0</v>
      </c>
      <c r="L524">
        <v>3</v>
      </c>
      <c r="M524">
        <v>7</v>
      </c>
      <c r="N524">
        <v>172</v>
      </c>
      <c r="O524">
        <v>767</v>
      </c>
      <c r="P524">
        <v>2982</v>
      </c>
      <c r="Q524">
        <f>SUM(daily_activity[[#This Row],[VeryActiveMinutes]:[SedentaryMinutes]])</f>
        <v>949</v>
      </c>
      <c r="R524">
        <f>daily_activity[[#This Row],[Total Mintues]]/60</f>
        <v>15.816666666666666</v>
      </c>
      <c r="S524">
        <f>IFERROR(daily_activity[[#This Row],[TotalDistance]]/daily_activity[[#This Row],[TotalSteps]],0)</f>
        <v>7.9352228259109317E-4</v>
      </c>
      <c r="T524">
        <f>IFERROR(daily_activity[[#This Row],[TrackerDistance]]/(daily_activity[[#This Row],[Total Mintues]]*daily_activity[[#This Row],[Step Length]]),0)</f>
        <v>6.506849315068493</v>
      </c>
      <c r="W524" s="13">
        <v>2946</v>
      </c>
      <c r="X524" s="13">
        <v>2660</v>
      </c>
      <c r="AD524" s="18" t="s">
        <v>58</v>
      </c>
      <c r="AE524" s="18">
        <v>15.816666666666666</v>
      </c>
      <c r="AF524" s="16">
        <v>6175</v>
      </c>
      <c r="AG524" s="16">
        <v>2982</v>
      </c>
    </row>
    <row r="525" spans="1:33" x14ac:dyDescent="0.3">
      <c r="A525">
        <v>8378563200</v>
      </c>
      <c r="B525" s="1">
        <v>42490</v>
      </c>
      <c r="C525" t="str">
        <f t="shared" si="8"/>
        <v>Saturday</v>
      </c>
      <c r="D525">
        <v>2946</v>
      </c>
      <c r="E525">
        <v>2.3399999139999998</v>
      </c>
      <c r="F525">
        <v>2.3399999139999998</v>
      </c>
      <c r="G525">
        <v>0</v>
      </c>
      <c r="H525">
        <v>0</v>
      </c>
      <c r="I525">
        <v>0</v>
      </c>
      <c r="J525">
        <v>2.3399999139999998</v>
      </c>
      <c r="K525">
        <v>0</v>
      </c>
      <c r="L525">
        <v>0</v>
      </c>
      <c r="M525">
        <v>0</v>
      </c>
      <c r="N525">
        <v>121</v>
      </c>
      <c r="O525">
        <v>780</v>
      </c>
      <c r="P525">
        <v>2660</v>
      </c>
      <c r="Q525">
        <f>SUM(daily_activity[[#This Row],[VeryActiveMinutes]:[SedentaryMinutes]])</f>
        <v>901</v>
      </c>
      <c r="R525">
        <f>daily_activity[[#This Row],[Total Mintues]]/60</f>
        <v>15.016666666666667</v>
      </c>
      <c r="S525">
        <f>IFERROR(daily_activity[[#This Row],[TotalDistance]]/daily_activity[[#This Row],[TotalSteps]],0)</f>
        <v>7.9429732315003387E-4</v>
      </c>
      <c r="T525">
        <f>IFERROR(daily_activity[[#This Row],[TrackerDistance]]/(daily_activity[[#This Row],[Total Mintues]]*daily_activity[[#This Row],[Step Length]]),0)</f>
        <v>3.269700332963374</v>
      </c>
      <c r="W525" s="13">
        <v>5571</v>
      </c>
      <c r="X525" s="13">
        <v>2654</v>
      </c>
      <c r="AD525" s="19" t="s">
        <v>59</v>
      </c>
      <c r="AE525" s="19">
        <v>15.016666666666667</v>
      </c>
      <c r="AF525" s="17">
        <v>2946</v>
      </c>
      <c r="AG525" s="17">
        <v>2660</v>
      </c>
    </row>
    <row r="526" spans="1:33" x14ac:dyDescent="0.3">
      <c r="A526">
        <v>8583815059</v>
      </c>
      <c r="B526" s="1">
        <v>42473</v>
      </c>
      <c r="C526" t="str">
        <f t="shared" si="8"/>
        <v>Wednesday</v>
      </c>
      <c r="D526">
        <v>5571</v>
      </c>
      <c r="E526">
        <v>4.3499999049999998</v>
      </c>
      <c r="F526">
        <v>4.3499999049999998</v>
      </c>
      <c r="G526">
        <v>0</v>
      </c>
      <c r="H526">
        <v>0.15000000599999999</v>
      </c>
      <c r="I526">
        <v>0.97000002900000004</v>
      </c>
      <c r="J526">
        <v>3.2300000190000002</v>
      </c>
      <c r="K526">
        <v>0</v>
      </c>
      <c r="L526">
        <v>2</v>
      </c>
      <c r="M526">
        <v>23</v>
      </c>
      <c r="N526">
        <v>163</v>
      </c>
      <c r="O526">
        <v>1252</v>
      </c>
      <c r="P526">
        <v>2654</v>
      </c>
      <c r="Q526">
        <f>SUM(daily_activity[[#This Row],[VeryActiveMinutes]:[SedentaryMinutes]])</f>
        <v>1440</v>
      </c>
      <c r="R526">
        <f>daily_activity[[#This Row],[Total Mintues]]/60</f>
        <v>24</v>
      </c>
      <c r="S526">
        <f>IFERROR(daily_activity[[#This Row],[TotalDistance]]/daily_activity[[#This Row],[TotalSteps]],0)</f>
        <v>7.8082927750852628E-4</v>
      </c>
      <c r="T526">
        <f>IFERROR(daily_activity[[#This Row],[TrackerDistance]]/(daily_activity[[#This Row],[Total Mintues]]*daily_activity[[#This Row],[Step Length]]),0)</f>
        <v>3.8687500000000004</v>
      </c>
      <c r="W526" s="13">
        <v>3135</v>
      </c>
      <c r="X526" s="13">
        <v>2443</v>
      </c>
      <c r="AD526" s="18" t="s">
        <v>62</v>
      </c>
      <c r="AE526" s="18">
        <v>24</v>
      </c>
      <c r="AF526" s="16">
        <v>5571</v>
      </c>
      <c r="AG526" s="16">
        <v>2654</v>
      </c>
    </row>
    <row r="527" spans="1:33" x14ac:dyDescent="0.3">
      <c r="A527">
        <v>8583815059</v>
      </c>
      <c r="B527" s="1">
        <v>42474</v>
      </c>
      <c r="C527" t="str">
        <f t="shared" si="8"/>
        <v>Thursday</v>
      </c>
      <c r="D527">
        <v>3135</v>
      </c>
      <c r="E527">
        <v>2.4500000480000002</v>
      </c>
      <c r="F527">
        <v>2.4500000480000002</v>
      </c>
      <c r="G527">
        <v>0</v>
      </c>
      <c r="H527">
        <v>0</v>
      </c>
      <c r="I527">
        <v>0</v>
      </c>
      <c r="J527">
        <v>2.4300000669999999</v>
      </c>
      <c r="K527">
        <v>0</v>
      </c>
      <c r="L527">
        <v>0</v>
      </c>
      <c r="M527">
        <v>0</v>
      </c>
      <c r="N527">
        <v>134</v>
      </c>
      <c r="O527">
        <v>1306</v>
      </c>
      <c r="P527">
        <v>2443</v>
      </c>
      <c r="Q527">
        <f>SUM(daily_activity[[#This Row],[VeryActiveMinutes]:[SedentaryMinutes]])</f>
        <v>1440</v>
      </c>
      <c r="R527">
        <f>daily_activity[[#This Row],[Total Mintues]]/60</f>
        <v>24</v>
      </c>
      <c r="S527">
        <f>IFERROR(daily_activity[[#This Row],[TotalDistance]]/daily_activity[[#This Row],[TotalSteps]],0)</f>
        <v>7.8149921786283894E-4</v>
      </c>
      <c r="T527">
        <f>IFERROR(daily_activity[[#This Row],[TrackerDistance]]/(daily_activity[[#This Row],[Total Mintues]]*daily_activity[[#This Row],[Step Length]]),0)</f>
        <v>2.1770833333333335</v>
      </c>
      <c r="W527" s="13">
        <v>3430</v>
      </c>
      <c r="X527" s="13">
        <v>2505</v>
      </c>
      <c r="AD527" s="19" t="s">
        <v>60</v>
      </c>
      <c r="AE527" s="19">
        <v>24</v>
      </c>
      <c r="AF527" s="17">
        <v>3135</v>
      </c>
      <c r="AG527" s="17">
        <v>2443</v>
      </c>
    </row>
    <row r="528" spans="1:33" x14ac:dyDescent="0.3">
      <c r="A528">
        <v>8583815059</v>
      </c>
      <c r="B528" s="1">
        <v>42475</v>
      </c>
      <c r="C528" t="str">
        <f t="shared" si="8"/>
        <v>Friday</v>
      </c>
      <c r="D528">
        <v>3430</v>
      </c>
      <c r="E528">
        <v>2.6800000669999999</v>
      </c>
      <c r="F528">
        <v>2.6800000669999999</v>
      </c>
      <c r="G528">
        <v>0</v>
      </c>
      <c r="H528">
        <v>0</v>
      </c>
      <c r="I528">
        <v>0</v>
      </c>
      <c r="J528">
        <v>0.89999997600000003</v>
      </c>
      <c r="K528">
        <v>0</v>
      </c>
      <c r="L528">
        <v>0</v>
      </c>
      <c r="M528">
        <v>0</v>
      </c>
      <c r="N528">
        <v>65</v>
      </c>
      <c r="O528">
        <v>1375</v>
      </c>
      <c r="P528">
        <v>2505</v>
      </c>
      <c r="Q528">
        <f>SUM(daily_activity[[#This Row],[VeryActiveMinutes]:[SedentaryMinutes]])</f>
        <v>1440</v>
      </c>
      <c r="R528">
        <f>daily_activity[[#This Row],[Total Mintues]]/60</f>
        <v>24</v>
      </c>
      <c r="S528">
        <f>IFERROR(daily_activity[[#This Row],[TotalDistance]]/daily_activity[[#This Row],[TotalSteps]],0)</f>
        <v>7.8134112740524777E-4</v>
      </c>
      <c r="T528">
        <f>IFERROR(daily_activity[[#This Row],[TrackerDistance]]/(daily_activity[[#This Row],[Total Mintues]]*daily_activity[[#This Row],[Step Length]]),0)</f>
        <v>2.3819444444444442</v>
      </c>
      <c r="W528" s="13">
        <v>5319</v>
      </c>
      <c r="X528" s="13">
        <v>2693</v>
      </c>
      <c r="AD528" s="18" t="s">
        <v>58</v>
      </c>
      <c r="AE528" s="18">
        <v>24</v>
      </c>
      <c r="AF528" s="16">
        <v>3430</v>
      </c>
      <c r="AG528" s="16">
        <v>2505</v>
      </c>
    </row>
    <row r="529" spans="1:33" x14ac:dyDescent="0.3">
      <c r="A529">
        <v>8583815059</v>
      </c>
      <c r="B529" s="1">
        <v>42476</v>
      </c>
      <c r="C529" t="str">
        <f t="shared" si="8"/>
        <v>Saturday</v>
      </c>
      <c r="D529">
        <v>5319</v>
      </c>
      <c r="E529">
        <v>4.1500000950000002</v>
      </c>
      <c r="F529">
        <v>4.1500000950000002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1440</v>
      </c>
      <c r="P529">
        <v>2693</v>
      </c>
      <c r="Q529">
        <f>SUM(daily_activity[[#This Row],[VeryActiveMinutes]:[SedentaryMinutes]])</f>
        <v>1440</v>
      </c>
      <c r="R529">
        <f>daily_activity[[#This Row],[Total Mintues]]/60</f>
        <v>24</v>
      </c>
      <c r="S529">
        <f>IFERROR(daily_activity[[#This Row],[TotalDistance]]/daily_activity[[#This Row],[TotalSteps]],0)</f>
        <v>7.8022186407219411E-4</v>
      </c>
      <c r="T529">
        <f>IFERROR(daily_activity[[#This Row],[TrackerDistance]]/(daily_activity[[#This Row],[Total Mintues]]*daily_activity[[#This Row],[Step Length]]),0)</f>
        <v>3.6937499999999996</v>
      </c>
      <c r="W529" s="13">
        <v>3008</v>
      </c>
      <c r="X529" s="13">
        <v>2439</v>
      </c>
      <c r="AD529" s="19" t="s">
        <v>59</v>
      </c>
      <c r="AE529" s="19">
        <v>24</v>
      </c>
      <c r="AF529" s="17">
        <v>5319</v>
      </c>
      <c r="AG529" s="17">
        <v>2693</v>
      </c>
    </row>
    <row r="530" spans="1:33" x14ac:dyDescent="0.3">
      <c r="A530">
        <v>8583815059</v>
      </c>
      <c r="B530" s="1">
        <v>42477</v>
      </c>
      <c r="C530" t="str">
        <f t="shared" si="8"/>
        <v>Sunday</v>
      </c>
      <c r="D530">
        <v>3008</v>
      </c>
      <c r="E530">
        <v>2.3499999049999998</v>
      </c>
      <c r="F530">
        <v>2.3499999049999998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1440</v>
      </c>
      <c r="P530">
        <v>2439</v>
      </c>
      <c r="Q530">
        <f>SUM(daily_activity[[#This Row],[VeryActiveMinutes]:[SedentaryMinutes]])</f>
        <v>1440</v>
      </c>
      <c r="R530">
        <f>daily_activity[[#This Row],[Total Mintues]]/60</f>
        <v>24</v>
      </c>
      <c r="S530">
        <f>IFERROR(daily_activity[[#This Row],[TotalDistance]]/daily_activity[[#This Row],[TotalSteps]],0)</f>
        <v>7.812499684175531E-4</v>
      </c>
      <c r="T530">
        <f>IFERROR(daily_activity[[#This Row],[TrackerDistance]]/(daily_activity[[#This Row],[Total Mintues]]*daily_activity[[#This Row],[Step Length]]),0)</f>
        <v>2.0888888888888886</v>
      </c>
      <c r="W530" s="13">
        <v>3864</v>
      </c>
      <c r="X530" s="13">
        <v>2536</v>
      </c>
      <c r="AD530" s="18" t="s">
        <v>16</v>
      </c>
      <c r="AE530" s="18">
        <v>24</v>
      </c>
      <c r="AF530" s="16">
        <v>3008</v>
      </c>
      <c r="AG530" s="16">
        <v>2439</v>
      </c>
    </row>
    <row r="531" spans="1:33" x14ac:dyDescent="0.3">
      <c r="A531">
        <v>8583815059</v>
      </c>
      <c r="B531" s="1">
        <v>42478</v>
      </c>
      <c r="C531" t="str">
        <f t="shared" si="8"/>
        <v>Monday</v>
      </c>
      <c r="D531">
        <v>3864</v>
      </c>
      <c r="E531">
        <v>3.0099999899999998</v>
      </c>
      <c r="F531">
        <v>3.0099999899999998</v>
      </c>
      <c r="G531">
        <v>0</v>
      </c>
      <c r="H531">
        <v>0.310000002</v>
      </c>
      <c r="I531">
        <v>1.059999943</v>
      </c>
      <c r="J531">
        <v>1.3500000240000001</v>
      </c>
      <c r="K531">
        <v>0</v>
      </c>
      <c r="L531">
        <v>4</v>
      </c>
      <c r="M531">
        <v>22</v>
      </c>
      <c r="N531">
        <v>105</v>
      </c>
      <c r="O531">
        <v>1309</v>
      </c>
      <c r="P531">
        <v>2536</v>
      </c>
      <c r="Q531">
        <f>SUM(daily_activity[[#This Row],[VeryActiveMinutes]:[SedentaryMinutes]])</f>
        <v>1440</v>
      </c>
      <c r="R531">
        <f>daily_activity[[#This Row],[Total Mintues]]/60</f>
        <v>24</v>
      </c>
      <c r="S531">
        <f>IFERROR(daily_activity[[#This Row],[TotalDistance]]/daily_activity[[#This Row],[TotalSteps]],0)</f>
        <v>7.7898550465838501E-4</v>
      </c>
      <c r="T531">
        <f>IFERROR(daily_activity[[#This Row],[TrackerDistance]]/(daily_activity[[#This Row],[Total Mintues]]*daily_activity[[#This Row],[Step Length]]),0)</f>
        <v>2.6833333333333331</v>
      </c>
      <c r="W531" s="13">
        <v>5697</v>
      </c>
      <c r="X531" s="13">
        <v>2668</v>
      </c>
      <c r="AD531" s="19" t="s">
        <v>61</v>
      </c>
      <c r="AE531" s="19">
        <v>24</v>
      </c>
      <c r="AF531" s="17">
        <v>3864</v>
      </c>
      <c r="AG531" s="17">
        <v>2536</v>
      </c>
    </row>
    <row r="532" spans="1:33" x14ac:dyDescent="0.3">
      <c r="A532">
        <v>8583815059</v>
      </c>
      <c r="B532" s="1">
        <v>42479</v>
      </c>
      <c r="C532" t="str">
        <f t="shared" si="8"/>
        <v>Tuesday</v>
      </c>
      <c r="D532">
        <v>5697</v>
      </c>
      <c r="E532">
        <v>4.4400000569999998</v>
      </c>
      <c r="F532">
        <v>4.4400000569999998</v>
      </c>
      <c r="G532">
        <v>0</v>
      </c>
      <c r="H532">
        <v>0.52999997099999996</v>
      </c>
      <c r="I532">
        <v>0.47999998900000002</v>
      </c>
      <c r="J532">
        <v>3.4400000569999998</v>
      </c>
      <c r="K532">
        <v>0</v>
      </c>
      <c r="L532">
        <v>7</v>
      </c>
      <c r="M532">
        <v>10</v>
      </c>
      <c r="N532">
        <v>166</v>
      </c>
      <c r="O532">
        <v>1257</v>
      </c>
      <c r="P532">
        <v>2668</v>
      </c>
      <c r="Q532">
        <f>SUM(daily_activity[[#This Row],[VeryActiveMinutes]:[SedentaryMinutes]])</f>
        <v>1440</v>
      </c>
      <c r="R532">
        <f>daily_activity[[#This Row],[Total Mintues]]/60</f>
        <v>24</v>
      </c>
      <c r="S532">
        <f>IFERROR(daily_activity[[#This Row],[TotalDistance]]/daily_activity[[#This Row],[TotalSteps]],0)</f>
        <v>7.7935756661400729E-4</v>
      </c>
      <c r="T532">
        <f>IFERROR(daily_activity[[#This Row],[TrackerDistance]]/(daily_activity[[#This Row],[Total Mintues]]*daily_activity[[#This Row],[Step Length]]),0)</f>
        <v>3.9562500000000007</v>
      </c>
      <c r="W532" s="13">
        <v>5273</v>
      </c>
      <c r="X532" s="13">
        <v>2647</v>
      </c>
      <c r="AD532" s="18" t="s">
        <v>57</v>
      </c>
      <c r="AE532" s="18">
        <v>24</v>
      </c>
      <c r="AF532" s="16">
        <v>5697</v>
      </c>
      <c r="AG532" s="16">
        <v>2668</v>
      </c>
    </row>
    <row r="533" spans="1:33" x14ac:dyDescent="0.3">
      <c r="A533">
        <v>8583815059</v>
      </c>
      <c r="B533" s="1">
        <v>42480</v>
      </c>
      <c r="C533" t="str">
        <f t="shared" si="8"/>
        <v>Wednesday</v>
      </c>
      <c r="D533">
        <v>5273</v>
      </c>
      <c r="E533">
        <v>4.1100001339999999</v>
      </c>
      <c r="F533">
        <v>4.1100001339999999</v>
      </c>
      <c r="G533">
        <v>0</v>
      </c>
      <c r="H533">
        <v>0</v>
      </c>
      <c r="I533">
        <v>1.039999962</v>
      </c>
      <c r="J533">
        <v>3.0699999330000001</v>
      </c>
      <c r="K533">
        <v>0</v>
      </c>
      <c r="L533">
        <v>0</v>
      </c>
      <c r="M533">
        <v>27</v>
      </c>
      <c r="N533">
        <v>167</v>
      </c>
      <c r="O533">
        <v>1246</v>
      </c>
      <c r="P533">
        <v>2647</v>
      </c>
      <c r="Q533">
        <f>SUM(daily_activity[[#This Row],[VeryActiveMinutes]:[SedentaryMinutes]])</f>
        <v>1440</v>
      </c>
      <c r="R533">
        <f>daily_activity[[#This Row],[Total Mintues]]/60</f>
        <v>24</v>
      </c>
      <c r="S533">
        <f>IFERROR(daily_activity[[#This Row],[TotalDistance]]/daily_activity[[#This Row],[TotalSteps]],0)</f>
        <v>7.7944246804475625E-4</v>
      </c>
      <c r="T533">
        <f>IFERROR(daily_activity[[#This Row],[TrackerDistance]]/(daily_activity[[#This Row],[Total Mintues]]*daily_activity[[#This Row],[Step Length]]),0)</f>
        <v>3.6618055555555555</v>
      </c>
      <c r="W533" s="13">
        <v>8538</v>
      </c>
      <c r="X533" s="13">
        <v>2883</v>
      </c>
      <c r="AD533" s="19" t="s">
        <v>62</v>
      </c>
      <c r="AE533" s="19">
        <v>24</v>
      </c>
      <c r="AF533" s="17">
        <v>5273</v>
      </c>
      <c r="AG533" s="17">
        <v>2647</v>
      </c>
    </row>
    <row r="534" spans="1:33" x14ac:dyDescent="0.3">
      <c r="A534">
        <v>8583815059</v>
      </c>
      <c r="B534" s="1">
        <v>42481</v>
      </c>
      <c r="C534" t="str">
        <f t="shared" si="8"/>
        <v>Thursday</v>
      </c>
      <c r="D534">
        <v>8538</v>
      </c>
      <c r="E534">
        <v>6.6599998469999999</v>
      </c>
      <c r="F534">
        <v>6.6599998469999999</v>
      </c>
      <c r="G534">
        <v>0</v>
      </c>
      <c r="H534">
        <v>2.630000114</v>
      </c>
      <c r="I534">
        <v>1.019999981</v>
      </c>
      <c r="J534">
        <v>3.0099999899999998</v>
      </c>
      <c r="K534">
        <v>0</v>
      </c>
      <c r="L534">
        <v>35</v>
      </c>
      <c r="M534">
        <v>18</v>
      </c>
      <c r="N534">
        <v>158</v>
      </c>
      <c r="O534">
        <v>1229</v>
      </c>
      <c r="P534">
        <v>2883</v>
      </c>
      <c r="Q534">
        <f>SUM(daily_activity[[#This Row],[VeryActiveMinutes]:[SedentaryMinutes]])</f>
        <v>1440</v>
      </c>
      <c r="R534">
        <f>daily_activity[[#This Row],[Total Mintues]]/60</f>
        <v>24</v>
      </c>
      <c r="S534">
        <f>IFERROR(daily_activity[[#This Row],[TotalDistance]]/daily_activity[[#This Row],[TotalSteps]],0)</f>
        <v>7.8004214652143355E-4</v>
      </c>
      <c r="T534">
        <f>IFERROR(daily_activity[[#This Row],[TrackerDistance]]/(daily_activity[[#This Row],[Total Mintues]]*daily_activity[[#This Row],[Step Length]]),0)</f>
        <v>5.9291666666666671</v>
      </c>
      <c r="W534" s="13">
        <v>8687</v>
      </c>
      <c r="X534" s="13">
        <v>2944</v>
      </c>
      <c r="AD534" s="18" t="s">
        <v>60</v>
      </c>
      <c r="AE534" s="18">
        <v>24</v>
      </c>
      <c r="AF534" s="16">
        <v>8538</v>
      </c>
      <c r="AG534" s="16">
        <v>2883</v>
      </c>
    </row>
    <row r="535" spans="1:33" x14ac:dyDescent="0.3">
      <c r="A535">
        <v>8583815059</v>
      </c>
      <c r="B535" s="1">
        <v>42482</v>
      </c>
      <c r="C535" t="str">
        <f t="shared" si="8"/>
        <v>Friday</v>
      </c>
      <c r="D535">
        <v>8687</v>
      </c>
      <c r="E535">
        <v>6.7800002099999999</v>
      </c>
      <c r="F535">
        <v>6.7800002099999999</v>
      </c>
      <c r="G535">
        <v>0</v>
      </c>
      <c r="H535">
        <v>0.28999999199999998</v>
      </c>
      <c r="I535">
        <v>2.4100000860000002</v>
      </c>
      <c r="J535">
        <v>4.079999924</v>
      </c>
      <c r="K535">
        <v>0</v>
      </c>
      <c r="L535">
        <v>4</v>
      </c>
      <c r="M535">
        <v>54</v>
      </c>
      <c r="N535">
        <v>212</v>
      </c>
      <c r="O535">
        <v>1170</v>
      </c>
      <c r="P535">
        <v>2944</v>
      </c>
      <c r="Q535">
        <f>SUM(daily_activity[[#This Row],[VeryActiveMinutes]:[SedentaryMinutes]])</f>
        <v>1440</v>
      </c>
      <c r="R535">
        <f>daily_activity[[#This Row],[Total Mintues]]/60</f>
        <v>24</v>
      </c>
      <c r="S535">
        <f>IFERROR(daily_activity[[#This Row],[TotalDistance]]/daily_activity[[#This Row],[TotalSteps]],0)</f>
        <v>7.8047659836537353E-4</v>
      </c>
      <c r="T535">
        <f>IFERROR(daily_activity[[#This Row],[TrackerDistance]]/(daily_activity[[#This Row],[Total Mintues]]*daily_activity[[#This Row],[Step Length]]),0)</f>
        <v>6.0326388888888891</v>
      </c>
      <c r="W535" s="13">
        <v>9423</v>
      </c>
      <c r="X535" s="13">
        <v>3012</v>
      </c>
      <c r="AD535" s="19" t="s">
        <v>58</v>
      </c>
      <c r="AE535" s="19">
        <v>24</v>
      </c>
      <c r="AF535" s="17">
        <v>8687</v>
      </c>
      <c r="AG535" s="17">
        <v>2944</v>
      </c>
    </row>
    <row r="536" spans="1:33" x14ac:dyDescent="0.3">
      <c r="A536">
        <v>8583815059</v>
      </c>
      <c r="B536" s="1">
        <v>42483</v>
      </c>
      <c r="C536" t="str">
        <f t="shared" si="8"/>
        <v>Saturday</v>
      </c>
      <c r="D536">
        <v>9423</v>
      </c>
      <c r="E536">
        <v>7.3499999049999998</v>
      </c>
      <c r="F536">
        <v>7.3499999049999998</v>
      </c>
      <c r="G536">
        <v>0</v>
      </c>
      <c r="H536">
        <v>0.52999997099999996</v>
      </c>
      <c r="I536">
        <v>2.0299999710000001</v>
      </c>
      <c r="J536">
        <v>4.75</v>
      </c>
      <c r="K536">
        <v>0</v>
      </c>
      <c r="L536">
        <v>7</v>
      </c>
      <c r="M536">
        <v>44</v>
      </c>
      <c r="N536">
        <v>238</v>
      </c>
      <c r="O536">
        <v>1151</v>
      </c>
      <c r="P536">
        <v>3012</v>
      </c>
      <c r="Q536">
        <f>SUM(daily_activity[[#This Row],[VeryActiveMinutes]:[SedentaryMinutes]])</f>
        <v>1440</v>
      </c>
      <c r="R536">
        <f>daily_activity[[#This Row],[Total Mintues]]/60</f>
        <v>24</v>
      </c>
      <c r="S536">
        <f>IFERROR(daily_activity[[#This Row],[TotalDistance]]/daily_activity[[#This Row],[TotalSteps]],0)</f>
        <v>7.800063573172026E-4</v>
      </c>
      <c r="T536">
        <f>IFERROR(daily_activity[[#This Row],[TrackerDistance]]/(daily_activity[[#This Row],[Total Mintues]]*daily_activity[[#This Row],[Step Length]]),0)</f>
        <v>6.5437500000000002</v>
      </c>
      <c r="W536" s="13">
        <v>8286</v>
      </c>
      <c r="X536" s="13">
        <v>2889</v>
      </c>
      <c r="AD536" s="18" t="s">
        <v>59</v>
      </c>
      <c r="AE536" s="18">
        <v>24</v>
      </c>
      <c r="AF536" s="16">
        <v>9423</v>
      </c>
      <c r="AG536" s="16">
        <v>3012</v>
      </c>
    </row>
    <row r="537" spans="1:33" x14ac:dyDescent="0.3">
      <c r="A537">
        <v>8583815059</v>
      </c>
      <c r="B537" s="1">
        <v>42484</v>
      </c>
      <c r="C537" t="str">
        <f t="shared" si="8"/>
        <v>Sunday</v>
      </c>
      <c r="D537">
        <v>8286</v>
      </c>
      <c r="E537">
        <v>6.4600000380000004</v>
      </c>
      <c r="F537">
        <v>6.4600000380000004</v>
      </c>
      <c r="G537">
        <v>0</v>
      </c>
      <c r="H537">
        <v>0.15000000599999999</v>
      </c>
      <c r="I537">
        <v>2.0499999519999998</v>
      </c>
      <c r="J537">
        <v>4.2699999809999998</v>
      </c>
      <c r="K537">
        <v>0</v>
      </c>
      <c r="L537">
        <v>2</v>
      </c>
      <c r="M537">
        <v>44</v>
      </c>
      <c r="N537">
        <v>206</v>
      </c>
      <c r="O537">
        <v>1188</v>
      </c>
      <c r="P537">
        <v>2889</v>
      </c>
      <c r="Q537">
        <f>SUM(daily_activity[[#This Row],[VeryActiveMinutes]:[SedentaryMinutes]])</f>
        <v>1440</v>
      </c>
      <c r="R537">
        <f>daily_activity[[#This Row],[Total Mintues]]/60</f>
        <v>24</v>
      </c>
      <c r="S537">
        <f>IFERROR(daily_activity[[#This Row],[TotalDistance]]/daily_activity[[#This Row],[TotalSteps]],0)</f>
        <v>7.7962829326574956E-4</v>
      </c>
      <c r="T537">
        <f>IFERROR(daily_activity[[#This Row],[TrackerDistance]]/(daily_activity[[#This Row],[Total Mintues]]*daily_activity[[#This Row],[Step Length]]),0)</f>
        <v>5.7541666666666655</v>
      </c>
      <c r="W537" s="13">
        <v>4503</v>
      </c>
      <c r="X537" s="13">
        <v>2547</v>
      </c>
      <c r="AD537" s="19" t="s">
        <v>16</v>
      </c>
      <c r="AE537" s="19">
        <v>24</v>
      </c>
      <c r="AF537" s="17">
        <v>8286</v>
      </c>
      <c r="AG537" s="17">
        <v>2889</v>
      </c>
    </row>
    <row r="538" spans="1:33" x14ac:dyDescent="0.3">
      <c r="A538">
        <v>8583815059</v>
      </c>
      <c r="B538" s="1">
        <v>42485</v>
      </c>
      <c r="C538" t="str">
        <f t="shared" si="8"/>
        <v>Monday</v>
      </c>
      <c r="D538">
        <v>4503</v>
      </c>
      <c r="E538">
        <v>3.5099999899999998</v>
      </c>
      <c r="F538">
        <v>3.5099999899999998</v>
      </c>
      <c r="G538">
        <v>0</v>
      </c>
      <c r="H538">
        <v>1.4700000289999999</v>
      </c>
      <c r="I538">
        <v>0.23999999499999999</v>
      </c>
      <c r="J538">
        <v>1.809999943</v>
      </c>
      <c r="K538">
        <v>0</v>
      </c>
      <c r="L538">
        <v>18</v>
      </c>
      <c r="M538">
        <v>6</v>
      </c>
      <c r="N538">
        <v>122</v>
      </c>
      <c r="O538">
        <v>1294</v>
      </c>
      <c r="P538">
        <v>2547</v>
      </c>
      <c r="Q538">
        <f>SUM(daily_activity[[#This Row],[VeryActiveMinutes]:[SedentaryMinutes]])</f>
        <v>1440</v>
      </c>
      <c r="R538">
        <f>daily_activity[[#This Row],[Total Mintues]]/60</f>
        <v>24</v>
      </c>
      <c r="S538">
        <f>IFERROR(daily_activity[[#This Row],[TotalDistance]]/daily_activity[[#This Row],[TotalSteps]],0)</f>
        <v>7.7948034421496777E-4</v>
      </c>
      <c r="T538">
        <f>IFERROR(daily_activity[[#This Row],[TrackerDistance]]/(daily_activity[[#This Row],[Total Mintues]]*daily_activity[[#This Row],[Step Length]]),0)</f>
        <v>3.1270833333333332</v>
      </c>
      <c r="W538" s="13">
        <v>10499</v>
      </c>
      <c r="X538" s="13">
        <v>3093</v>
      </c>
      <c r="AD538" s="18" t="s">
        <v>61</v>
      </c>
      <c r="AE538" s="18">
        <v>24</v>
      </c>
      <c r="AF538" s="16">
        <v>4503</v>
      </c>
      <c r="AG538" s="16">
        <v>2547</v>
      </c>
    </row>
    <row r="539" spans="1:33" x14ac:dyDescent="0.3">
      <c r="A539">
        <v>8583815059</v>
      </c>
      <c r="B539" s="1">
        <v>42486</v>
      </c>
      <c r="C539" t="str">
        <f t="shared" si="8"/>
        <v>Tuesday</v>
      </c>
      <c r="D539">
        <v>10499</v>
      </c>
      <c r="E539">
        <v>8.1899995800000003</v>
      </c>
      <c r="F539">
        <v>8.1899995800000003</v>
      </c>
      <c r="G539">
        <v>0</v>
      </c>
      <c r="H539">
        <v>7.0000000000000007E-2</v>
      </c>
      <c r="I539">
        <v>4.2199997900000001</v>
      </c>
      <c r="J539">
        <v>3.8900001049999999</v>
      </c>
      <c r="K539">
        <v>0</v>
      </c>
      <c r="L539">
        <v>1</v>
      </c>
      <c r="M539">
        <v>91</v>
      </c>
      <c r="N539">
        <v>214</v>
      </c>
      <c r="O539">
        <v>1134</v>
      </c>
      <c r="P539">
        <v>3093</v>
      </c>
      <c r="Q539">
        <f>SUM(daily_activity[[#This Row],[VeryActiveMinutes]:[SedentaryMinutes]])</f>
        <v>1440</v>
      </c>
      <c r="R539">
        <f>daily_activity[[#This Row],[Total Mintues]]/60</f>
        <v>24</v>
      </c>
      <c r="S539">
        <f>IFERROR(daily_activity[[#This Row],[TotalDistance]]/daily_activity[[#This Row],[TotalSteps]],0)</f>
        <v>7.8007425278597961E-4</v>
      </c>
      <c r="T539">
        <f>IFERROR(daily_activity[[#This Row],[TrackerDistance]]/(daily_activity[[#This Row],[Total Mintues]]*daily_activity[[#This Row],[Step Length]]),0)</f>
        <v>7.2909722222222229</v>
      </c>
      <c r="W539" s="13">
        <v>12474</v>
      </c>
      <c r="X539" s="13">
        <v>3142</v>
      </c>
      <c r="AD539" s="19" t="s">
        <v>57</v>
      </c>
      <c r="AE539" s="19">
        <v>24</v>
      </c>
      <c r="AF539" s="17">
        <v>10499</v>
      </c>
      <c r="AG539" s="17">
        <v>3093</v>
      </c>
    </row>
    <row r="540" spans="1:33" x14ac:dyDescent="0.3">
      <c r="A540">
        <v>8583815059</v>
      </c>
      <c r="B540" s="1">
        <v>42487</v>
      </c>
      <c r="C540" t="str">
        <f t="shared" si="8"/>
        <v>Wednesday</v>
      </c>
      <c r="D540">
        <v>12474</v>
      </c>
      <c r="E540">
        <v>9.7299995419999998</v>
      </c>
      <c r="F540">
        <v>9.7299995419999998</v>
      </c>
      <c r="G540">
        <v>0</v>
      </c>
      <c r="H540">
        <v>6.5999999049999998</v>
      </c>
      <c r="I540">
        <v>0.27000001099999998</v>
      </c>
      <c r="J540">
        <v>2.869999886</v>
      </c>
      <c r="K540">
        <v>0</v>
      </c>
      <c r="L540">
        <v>77</v>
      </c>
      <c r="M540">
        <v>5</v>
      </c>
      <c r="N540">
        <v>129</v>
      </c>
      <c r="O540">
        <v>1229</v>
      </c>
      <c r="P540">
        <v>3142</v>
      </c>
      <c r="Q540">
        <f>SUM(daily_activity[[#This Row],[VeryActiveMinutes]:[SedentaryMinutes]])</f>
        <v>1440</v>
      </c>
      <c r="R540">
        <f>daily_activity[[#This Row],[Total Mintues]]/60</f>
        <v>24</v>
      </c>
      <c r="S540">
        <f>IFERROR(daily_activity[[#This Row],[TotalDistance]]/daily_activity[[#This Row],[TotalSteps]],0)</f>
        <v>7.8002240997274326E-4</v>
      </c>
      <c r="T540">
        <f>IFERROR(daily_activity[[#This Row],[TrackerDistance]]/(daily_activity[[#This Row],[Total Mintues]]*daily_activity[[#This Row],[Step Length]]),0)</f>
        <v>8.6625000000000014</v>
      </c>
      <c r="W540" s="13">
        <v>6174</v>
      </c>
      <c r="X540" s="13">
        <v>2757</v>
      </c>
      <c r="AD540" s="18" t="s">
        <v>62</v>
      </c>
      <c r="AE540" s="18">
        <v>24</v>
      </c>
      <c r="AF540" s="16">
        <v>12474</v>
      </c>
      <c r="AG540" s="16">
        <v>3142</v>
      </c>
    </row>
    <row r="541" spans="1:33" x14ac:dyDescent="0.3">
      <c r="A541">
        <v>8583815059</v>
      </c>
      <c r="B541" s="1">
        <v>42488</v>
      </c>
      <c r="C541" t="str">
        <f t="shared" si="8"/>
        <v>Thursday</v>
      </c>
      <c r="D541">
        <v>6174</v>
      </c>
      <c r="E541">
        <v>4.8200001720000003</v>
      </c>
      <c r="F541">
        <v>4.8200001720000003</v>
      </c>
      <c r="G541">
        <v>0</v>
      </c>
      <c r="H541">
        <v>0</v>
      </c>
      <c r="I541">
        <v>1.2000000479999999</v>
      </c>
      <c r="J541">
        <v>3.6099998950000001</v>
      </c>
      <c r="K541">
        <v>0</v>
      </c>
      <c r="L541">
        <v>0</v>
      </c>
      <c r="M541">
        <v>28</v>
      </c>
      <c r="N541">
        <v>203</v>
      </c>
      <c r="O541">
        <v>1209</v>
      </c>
      <c r="P541">
        <v>2757</v>
      </c>
      <c r="Q541">
        <f>SUM(daily_activity[[#This Row],[VeryActiveMinutes]:[SedentaryMinutes]])</f>
        <v>1440</v>
      </c>
      <c r="R541">
        <f>daily_activity[[#This Row],[Total Mintues]]/60</f>
        <v>24</v>
      </c>
      <c r="S541">
        <f>IFERROR(daily_activity[[#This Row],[TotalDistance]]/daily_activity[[#This Row],[TotalSteps]],0)</f>
        <v>7.8069325753158411E-4</v>
      </c>
      <c r="T541">
        <f>IFERROR(daily_activity[[#This Row],[TrackerDistance]]/(daily_activity[[#This Row],[Total Mintues]]*daily_activity[[#This Row],[Step Length]]),0)</f>
        <v>4.2875000000000005</v>
      </c>
      <c r="W541" s="13">
        <v>15168</v>
      </c>
      <c r="X541" s="13">
        <v>3513</v>
      </c>
      <c r="AD541" s="19" t="s">
        <v>60</v>
      </c>
      <c r="AE541" s="19">
        <v>24</v>
      </c>
      <c r="AF541" s="17">
        <v>6174</v>
      </c>
      <c r="AG541" s="17">
        <v>2757</v>
      </c>
    </row>
    <row r="542" spans="1:33" x14ac:dyDescent="0.3">
      <c r="A542">
        <v>8583815059</v>
      </c>
      <c r="B542" s="1">
        <v>42489</v>
      </c>
      <c r="C542" t="str">
        <f t="shared" si="8"/>
        <v>Friday</v>
      </c>
      <c r="D542">
        <v>15168</v>
      </c>
      <c r="E542">
        <v>11.829999920000001</v>
      </c>
      <c r="F542">
        <v>11.829999920000001</v>
      </c>
      <c r="G542">
        <v>0</v>
      </c>
      <c r="H542">
        <v>3.9000000950000002</v>
      </c>
      <c r="I542">
        <v>3</v>
      </c>
      <c r="J542">
        <v>4.920000076</v>
      </c>
      <c r="K542">
        <v>0</v>
      </c>
      <c r="L542">
        <v>46</v>
      </c>
      <c r="M542">
        <v>67</v>
      </c>
      <c r="N542">
        <v>258</v>
      </c>
      <c r="O542">
        <v>1069</v>
      </c>
      <c r="P542">
        <v>3513</v>
      </c>
      <c r="Q542">
        <f>SUM(daily_activity[[#This Row],[VeryActiveMinutes]:[SedentaryMinutes]])</f>
        <v>1440</v>
      </c>
      <c r="R542">
        <f>daily_activity[[#This Row],[Total Mintues]]/60</f>
        <v>24</v>
      </c>
      <c r="S542">
        <f>IFERROR(daily_activity[[#This Row],[TotalDistance]]/daily_activity[[#This Row],[TotalSteps]],0)</f>
        <v>7.7993142932489452E-4</v>
      </c>
      <c r="T542">
        <f>IFERROR(daily_activity[[#This Row],[TrackerDistance]]/(daily_activity[[#This Row],[Total Mintues]]*daily_activity[[#This Row],[Step Length]]),0)</f>
        <v>10.533333333333333</v>
      </c>
      <c r="W542" s="13">
        <v>10085</v>
      </c>
      <c r="X542" s="13">
        <v>3164</v>
      </c>
      <c r="AD542" s="18" t="s">
        <v>58</v>
      </c>
      <c r="AE542" s="18">
        <v>24</v>
      </c>
      <c r="AF542" s="16">
        <v>15168</v>
      </c>
      <c r="AG542" s="16">
        <v>3513</v>
      </c>
    </row>
    <row r="543" spans="1:33" x14ac:dyDescent="0.3">
      <c r="A543">
        <v>8583815059</v>
      </c>
      <c r="B543" s="1">
        <v>42490</v>
      </c>
      <c r="C543" t="str">
        <f t="shared" si="8"/>
        <v>Saturday</v>
      </c>
      <c r="D543">
        <v>10085</v>
      </c>
      <c r="E543">
        <v>7.8699998860000004</v>
      </c>
      <c r="F543">
        <v>7.8699998860000004</v>
      </c>
      <c r="G543">
        <v>0</v>
      </c>
      <c r="H543">
        <v>0.15000000599999999</v>
      </c>
      <c r="I543">
        <v>1.2799999710000001</v>
      </c>
      <c r="J543">
        <v>6.4299998279999997</v>
      </c>
      <c r="K543">
        <v>0</v>
      </c>
      <c r="L543">
        <v>2</v>
      </c>
      <c r="M543">
        <v>28</v>
      </c>
      <c r="N543">
        <v>317</v>
      </c>
      <c r="O543">
        <v>1093</v>
      </c>
      <c r="P543">
        <v>3164</v>
      </c>
      <c r="Q543">
        <f>SUM(daily_activity[[#This Row],[VeryActiveMinutes]:[SedentaryMinutes]])</f>
        <v>1440</v>
      </c>
      <c r="R543">
        <f>daily_activity[[#This Row],[Total Mintues]]/60</f>
        <v>24</v>
      </c>
      <c r="S543">
        <f>IFERROR(daily_activity[[#This Row],[TotalDistance]]/daily_activity[[#This Row],[TotalSteps]],0)</f>
        <v>7.8036687020327218E-4</v>
      </c>
      <c r="T543">
        <f>IFERROR(daily_activity[[#This Row],[TrackerDistance]]/(daily_activity[[#This Row],[Total Mintues]]*daily_activity[[#This Row],[Step Length]]),0)</f>
        <v>7.0034722222222223</v>
      </c>
      <c r="W543" s="13">
        <v>1320</v>
      </c>
      <c r="X543" s="13">
        <v>1934</v>
      </c>
      <c r="AD543" s="19" t="s">
        <v>59</v>
      </c>
      <c r="AE543" s="19">
        <v>24</v>
      </c>
      <c r="AF543" s="17">
        <v>10085</v>
      </c>
      <c r="AG543" s="17">
        <v>3164</v>
      </c>
    </row>
    <row r="544" spans="1:33" x14ac:dyDescent="0.3">
      <c r="A544">
        <v>8792009665</v>
      </c>
      <c r="B544" s="1">
        <v>42473</v>
      </c>
      <c r="C544" t="str">
        <f t="shared" si="8"/>
        <v>Wednesday</v>
      </c>
      <c r="D544">
        <v>1320</v>
      </c>
      <c r="E544">
        <v>0.83999997400000004</v>
      </c>
      <c r="F544">
        <v>0.83999997400000004</v>
      </c>
      <c r="G544">
        <v>0</v>
      </c>
      <c r="H544">
        <v>0</v>
      </c>
      <c r="I544">
        <v>0</v>
      </c>
      <c r="J544">
        <v>0.83999997400000004</v>
      </c>
      <c r="K544">
        <v>0</v>
      </c>
      <c r="L544">
        <v>0</v>
      </c>
      <c r="M544">
        <v>0</v>
      </c>
      <c r="N544">
        <v>82</v>
      </c>
      <c r="O544">
        <v>806</v>
      </c>
      <c r="P544">
        <v>1934</v>
      </c>
      <c r="Q544">
        <f>SUM(daily_activity[[#This Row],[VeryActiveMinutes]:[SedentaryMinutes]])</f>
        <v>888</v>
      </c>
      <c r="R544">
        <f>daily_activity[[#This Row],[Total Mintues]]/60</f>
        <v>14.8</v>
      </c>
      <c r="S544">
        <f>IFERROR(daily_activity[[#This Row],[TotalDistance]]/daily_activity[[#This Row],[TotalSteps]],0)</f>
        <v>6.3636361666666666E-4</v>
      </c>
      <c r="T544">
        <f>IFERROR(daily_activity[[#This Row],[TrackerDistance]]/(daily_activity[[#This Row],[Total Mintues]]*daily_activity[[#This Row],[Step Length]]),0)</f>
        <v>1.4864864864864864</v>
      </c>
      <c r="W544" s="13">
        <v>1219</v>
      </c>
      <c r="X544" s="13">
        <v>1963</v>
      </c>
      <c r="AD544" s="18" t="s">
        <v>62</v>
      </c>
      <c r="AE544" s="18">
        <v>14.8</v>
      </c>
      <c r="AF544" s="16">
        <v>1320</v>
      </c>
      <c r="AG544" s="16">
        <v>1934</v>
      </c>
    </row>
    <row r="545" spans="1:33" x14ac:dyDescent="0.3">
      <c r="A545">
        <v>8792009665</v>
      </c>
      <c r="B545" s="1">
        <v>42474</v>
      </c>
      <c r="C545" t="str">
        <f t="shared" si="8"/>
        <v>Thursday</v>
      </c>
      <c r="D545">
        <v>1219</v>
      </c>
      <c r="E545">
        <v>0.77999997099999996</v>
      </c>
      <c r="F545">
        <v>0.77999997099999996</v>
      </c>
      <c r="G545">
        <v>0</v>
      </c>
      <c r="H545">
        <v>0</v>
      </c>
      <c r="I545">
        <v>0</v>
      </c>
      <c r="J545">
        <v>0.77999997099999996</v>
      </c>
      <c r="K545">
        <v>0</v>
      </c>
      <c r="L545">
        <v>0</v>
      </c>
      <c r="M545">
        <v>0</v>
      </c>
      <c r="N545">
        <v>84</v>
      </c>
      <c r="O545">
        <v>853</v>
      </c>
      <c r="P545">
        <v>1963</v>
      </c>
      <c r="Q545">
        <f>SUM(daily_activity[[#This Row],[VeryActiveMinutes]:[SedentaryMinutes]])</f>
        <v>937</v>
      </c>
      <c r="R545">
        <f>daily_activity[[#This Row],[Total Mintues]]/60</f>
        <v>15.616666666666667</v>
      </c>
      <c r="S545">
        <f>IFERROR(daily_activity[[#This Row],[TotalDistance]]/daily_activity[[#This Row],[TotalSteps]],0)</f>
        <v>6.3986872108285481E-4</v>
      </c>
      <c r="T545">
        <f>IFERROR(daily_activity[[#This Row],[TrackerDistance]]/(daily_activity[[#This Row],[Total Mintues]]*daily_activity[[#This Row],[Step Length]]),0)</f>
        <v>1.3009605122732124</v>
      </c>
      <c r="W545" s="13">
        <v>2483</v>
      </c>
      <c r="X545" s="13">
        <v>2009</v>
      </c>
      <c r="AD545" s="19" t="s">
        <v>60</v>
      </c>
      <c r="AE545" s="19">
        <v>15.616666666666667</v>
      </c>
      <c r="AF545" s="17">
        <v>1219</v>
      </c>
      <c r="AG545" s="17">
        <v>1963</v>
      </c>
    </row>
    <row r="546" spans="1:33" x14ac:dyDescent="0.3">
      <c r="A546">
        <v>8792009665</v>
      </c>
      <c r="B546" s="1">
        <v>42475</v>
      </c>
      <c r="C546" t="str">
        <f t="shared" si="8"/>
        <v>Friday</v>
      </c>
      <c r="D546">
        <v>2483</v>
      </c>
      <c r="E546">
        <v>1.5900000329999999</v>
      </c>
      <c r="F546">
        <v>1.5900000329999999</v>
      </c>
      <c r="G546">
        <v>0</v>
      </c>
      <c r="H546">
        <v>0</v>
      </c>
      <c r="I546">
        <v>0</v>
      </c>
      <c r="J546">
        <v>1.5900000329999999</v>
      </c>
      <c r="K546">
        <v>0</v>
      </c>
      <c r="L546">
        <v>0</v>
      </c>
      <c r="M546">
        <v>0</v>
      </c>
      <c r="N546">
        <v>126</v>
      </c>
      <c r="O546">
        <v>937</v>
      </c>
      <c r="P546">
        <v>2009</v>
      </c>
      <c r="Q546">
        <f>SUM(daily_activity[[#This Row],[VeryActiveMinutes]:[SedentaryMinutes]])</f>
        <v>1063</v>
      </c>
      <c r="R546">
        <f>daily_activity[[#This Row],[Total Mintues]]/60</f>
        <v>17.716666666666665</v>
      </c>
      <c r="S546">
        <f>IFERROR(daily_activity[[#This Row],[TotalDistance]]/daily_activity[[#This Row],[TotalSteps]],0)</f>
        <v>6.403544232782924E-4</v>
      </c>
      <c r="T546">
        <f>IFERROR(daily_activity[[#This Row],[TrackerDistance]]/(daily_activity[[#This Row],[Total Mintues]]*daily_activity[[#This Row],[Step Length]]),0)</f>
        <v>2.3358419567262465</v>
      </c>
      <c r="W546" s="13">
        <v>244</v>
      </c>
      <c r="X546" s="13">
        <v>1721</v>
      </c>
      <c r="AD546" s="18" t="s">
        <v>58</v>
      </c>
      <c r="AE546" s="18">
        <v>17.716666666666665</v>
      </c>
      <c r="AF546" s="16">
        <v>2483</v>
      </c>
      <c r="AG546" s="16">
        <v>2009</v>
      </c>
    </row>
    <row r="547" spans="1:33" x14ac:dyDescent="0.3">
      <c r="A547">
        <v>8792009665</v>
      </c>
      <c r="B547" s="1">
        <v>42476</v>
      </c>
      <c r="C547" t="str">
        <f t="shared" si="8"/>
        <v>Saturday</v>
      </c>
      <c r="D547">
        <v>244</v>
      </c>
      <c r="E547">
        <v>0.15999999600000001</v>
      </c>
      <c r="F547">
        <v>0.15999999600000001</v>
      </c>
      <c r="G547">
        <v>0</v>
      </c>
      <c r="H547">
        <v>0</v>
      </c>
      <c r="I547">
        <v>0</v>
      </c>
      <c r="J547">
        <v>0.15999999600000001</v>
      </c>
      <c r="K547">
        <v>0</v>
      </c>
      <c r="L547">
        <v>0</v>
      </c>
      <c r="M547">
        <v>0</v>
      </c>
      <c r="N547">
        <v>12</v>
      </c>
      <c r="O547">
        <v>1428</v>
      </c>
      <c r="P547">
        <v>1721</v>
      </c>
      <c r="Q547">
        <f>SUM(daily_activity[[#This Row],[VeryActiveMinutes]:[SedentaryMinutes]])</f>
        <v>1440</v>
      </c>
      <c r="R547">
        <f>daily_activity[[#This Row],[Total Mintues]]/60</f>
        <v>24</v>
      </c>
      <c r="S547">
        <f>IFERROR(daily_activity[[#This Row],[TotalDistance]]/daily_activity[[#This Row],[TotalSteps]],0)</f>
        <v>6.5573768852459019E-4</v>
      </c>
      <c r="T547">
        <f>IFERROR(daily_activity[[#This Row],[TrackerDistance]]/(daily_activity[[#This Row],[Total Mintues]]*daily_activity[[#This Row],[Step Length]]),0)</f>
        <v>0.16944444444444445</v>
      </c>
      <c r="W547" s="13">
        <v>0</v>
      </c>
      <c r="X547" s="13">
        <v>1688</v>
      </c>
      <c r="AD547" s="19" t="s">
        <v>59</v>
      </c>
      <c r="AE547" s="19">
        <v>24</v>
      </c>
      <c r="AF547" s="17">
        <v>244</v>
      </c>
      <c r="AG547" s="17">
        <v>1721</v>
      </c>
    </row>
    <row r="548" spans="1:33" x14ac:dyDescent="0.3">
      <c r="A548">
        <v>8792009665</v>
      </c>
      <c r="B548" s="1">
        <v>42477</v>
      </c>
      <c r="C548" t="str">
        <f t="shared" si="8"/>
        <v>Sunday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1440</v>
      </c>
      <c r="P548">
        <v>1688</v>
      </c>
      <c r="Q548">
        <f>SUM(daily_activity[[#This Row],[VeryActiveMinutes]:[SedentaryMinutes]])</f>
        <v>1440</v>
      </c>
      <c r="R548">
        <f>daily_activity[[#This Row],[Total Mintues]]/60</f>
        <v>24</v>
      </c>
      <c r="S548">
        <f>IFERROR(daily_activity[[#This Row],[TotalDistance]]/daily_activity[[#This Row],[TotalSteps]],0)</f>
        <v>0</v>
      </c>
      <c r="T548">
        <f>IFERROR(daily_activity[[#This Row],[TrackerDistance]]/(daily_activity[[#This Row],[Total Mintues]]*daily_activity[[#This Row],[Step Length]]),0)</f>
        <v>0</v>
      </c>
      <c r="W548" s="13">
        <v>0</v>
      </c>
      <c r="X548" s="13">
        <v>1688</v>
      </c>
      <c r="AD548" s="18" t="s">
        <v>16</v>
      </c>
      <c r="AE548" s="18">
        <v>24</v>
      </c>
      <c r="AF548" s="16">
        <v>0</v>
      </c>
      <c r="AG548" s="16">
        <v>1688</v>
      </c>
    </row>
    <row r="549" spans="1:33" x14ac:dyDescent="0.3">
      <c r="A549">
        <v>8792009665</v>
      </c>
      <c r="B549" s="1">
        <v>42478</v>
      </c>
      <c r="C549" t="str">
        <f t="shared" si="8"/>
        <v>Monday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1440</v>
      </c>
      <c r="P549">
        <v>1688</v>
      </c>
      <c r="Q549">
        <f>SUM(daily_activity[[#This Row],[VeryActiveMinutes]:[SedentaryMinutes]])</f>
        <v>1440</v>
      </c>
      <c r="R549">
        <f>daily_activity[[#This Row],[Total Mintues]]/60</f>
        <v>24</v>
      </c>
      <c r="S549">
        <f>IFERROR(daily_activity[[#This Row],[TotalDistance]]/daily_activity[[#This Row],[TotalSteps]],0)</f>
        <v>0</v>
      </c>
      <c r="T549">
        <f>IFERROR(daily_activity[[#This Row],[TrackerDistance]]/(daily_activity[[#This Row],[Total Mintues]]*daily_activity[[#This Row],[Step Length]]),0)</f>
        <v>0</v>
      </c>
      <c r="W549" s="13">
        <v>0</v>
      </c>
      <c r="X549" s="13">
        <v>1688</v>
      </c>
      <c r="AD549" s="19" t="s">
        <v>61</v>
      </c>
      <c r="AE549" s="19">
        <v>24</v>
      </c>
      <c r="AF549" s="17">
        <v>0</v>
      </c>
      <c r="AG549" s="17">
        <v>1688</v>
      </c>
    </row>
    <row r="550" spans="1:33" x14ac:dyDescent="0.3">
      <c r="A550">
        <v>8792009665</v>
      </c>
      <c r="B550" s="1">
        <v>42479</v>
      </c>
      <c r="C550" t="str">
        <f t="shared" si="8"/>
        <v>Tuesday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1440</v>
      </c>
      <c r="P550">
        <v>1688</v>
      </c>
      <c r="Q550">
        <f>SUM(daily_activity[[#This Row],[VeryActiveMinutes]:[SedentaryMinutes]])</f>
        <v>1440</v>
      </c>
      <c r="R550">
        <f>daily_activity[[#This Row],[Total Mintues]]/60</f>
        <v>24</v>
      </c>
      <c r="S550">
        <f>IFERROR(daily_activity[[#This Row],[TotalDistance]]/daily_activity[[#This Row],[TotalSteps]],0)</f>
        <v>0</v>
      </c>
      <c r="T550">
        <f>IFERROR(daily_activity[[#This Row],[TrackerDistance]]/(daily_activity[[#This Row],[Total Mintues]]*daily_activity[[#This Row],[Step Length]]),0)</f>
        <v>0</v>
      </c>
      <c r="W550" s="13">
        <v>3147</v>
      </c>
      <c r="X550" s="13">
        <v>2188</v>
      </c>
      <c r="AD550" s="18" t="s">
        <v>57</v>
      </c>
      <c r="AE550" s="18">
        <v>24</v>
      </c>
      <c r="AF550" s="16">
        <v>0</v>
      </c>
      <c r="AG550" s="16">
        <v>1688</v>
      </c>
    </row>
    <row r="551" spans="1:33" x14ac:dyDescent="0.3">
      <c r="A551">
        <v>8792009665</v>
      </c>
      <c r="B551" s="1">
        <v>42480</v>
      </c>
      <c r="C551" t="str">
        <f t="shared" si="8"/>
        <v>Wednesday</v>
      </c>
      <c r="D551">
        <v>3147</v>
      </c>
      <c r="E551">
        <v>2.0099999899999998</v>
      </c>
      <c r="F551">
        <v>2.0099999899999998</v>
      </c>
      <c r="G551">
        <v>0</v>
      </c>
      <c r="H551">
        <v>0</v>
      </c>
      <c r="I551">
        <v>0.280000001</v>
      </c>
      <c r="J551">
        <v>1.7400000099999999</v>
      </c>
      <c r="K551">
        <v>0</v>
      </c>
      <c r="L551">
        <v>0</v>
      </c>
      <c r="M551">
        <v>10</v>
      </c>
      <c r="N551">
        <v>139</v>
      </c>
      <c r="O551">
        <v>744</v>
      </c>
      <c r="P551">
        <v>2188</v>
      </c>
      <c r="Q551">
        <f>SUM(daily_activity[[#This Row],[VeryActiveMinutes]:[SedentaryMinutes]])</f>
        <v>893</v>
      </c>
      <c r="R551">
        <f>daily_activity[[#This Row],[Total Mintues]]/60</f>
        <v>14.883333333333333</v>
      </c>
      <c r="S551">
        <f>IFERROR(daily_activity[[#This Row],[TotalDistance]]/daily_activity[[#This Row],[TotalSteps]],0)</f>
        <v>6.3870352399110258E-4</v>
      </c>
      <c r="T551">
        <f>IFERROR(daily_activity[[#This Row],[TrackerDistance]]/(daily_activity[[#This Row],[Total Mintues]]*daily_activity[[#This Row],[Step Length]]),0)</f>
        <v>3.5240761478163498</v>
      </c>
      <c r="W551" s="13">
        <v>144</v>
      </c>
      <c r="X551" s="13">
        <v>1720</v>
      </c>
      <c r="AD551" s="19" t="s">
        <v>62</v>
      </c>
      <c r="AE551" s="19">
        <v>14.883333333333333</v>
      </c>
      <c r="AF551" s="17">
        <v>3147</v>
      </c>
      <c r="AG551" s="17">
        <v>2188</v>
      </c>
    </row>
    <row r="552" spans="1:33" x14ac:dyDescent="0.3">
      <c r="A552">
        <v>8792009665</v>
      </c>
      <c r="B552" s="1">
        <v>42481</v>
      </c>
      <c r="C552" t="str">
        <f t="shared" si="8"/>
        <v>Thursday</v>
      </c>
      <c r="D552">
        <v>144</v>
      </c>
      <c r="E552">
        <v>9.0000003999999995E-2</v>
      </c>
      <c r="F552">
        <v>9.0000003999999995E-2</v>
      </c>
      <c r="G552">
        <v>0</v>
      </c>
      <c r="H552">
        <v>0</v>
      </c>
      <c r="I552">
        <v>0</v>
      </c>
      <c r="J552">
        <v>9.0000003999999995E-2</v>
      </c>
      <c r="K552">
        <v>0</v>
      </c>
      <c r="L552">
        <v>0</v>
      </c>
      <c r="M552">
        <v>0</v>
      </c>
      <c r="N552">
        <v>9</v>
      </c>
      <c r="O552">
        <v>1431</v>
      </c>
      <c r="P552">
        <v>1720</v>
      </c>
      <c r="Q552">
        <f>SUM(daily_activity[[#This Row],[VeryActiveMinutes]:[SedentaryMinutes]])</f>
        <v>1440</v>
      </c>
      <c r="R552">
        <f>daily_activity[[#This Row],[Total Mintues]]/60</f>
        <v>24</v>
      </c>
      <c r="S552">
        <f>IFERROR(daily_activity[[#This Row],[TotalDistance]]/daily_activity[[#This Row],[TotalSteps]],0)</f>
        <v>6.250000277777777E-4</v>
      </c>
      <c r="T552">
        <f>IFERROR(daily_activity[[#This Row],[TrackerDistance]]/(daily_activity[[#This Row],[Total Mintues]]*daily_activity[[#This Row],[Step Length]]),0)</f>
        <v>0.1</v>
      </c>
      <c r="W552" s="13">
        <v>4068</v>
      </c>
      <c r="X552" s="13">
        <v>2419</v>
      </c>
      <c r="AD552" s="18" t="s">
        <v>60</v>
      </c>
      <c r="AE552" s="18">
        <v>24</v>
      </c>
      <c r="AF552" s="16">
        <v>144</v>
      </c>
      <c r="AG552" s="16">
        <v>1720</v>
      </c>
    </row>
    <row r="553" spans="1:33" x14ac:dyDescent="0.3">
      <c r="A553">
        <v>8792009665</v>
      </c>
      <c r="B553" s="1">
        <v>42482</v>
      </c>
      <c r="C553" t="str">
        <f t="shared" si="8"/>
        <v>Friday</v>
      </c>
      <c r="D553">
        <v>4068</v>
      </c>
      <c r="E553">
        <v>2.5999999049999998</v>
      </c>
      <c r="F553">
        <v>2.5999999049999998</v>
      </c>
      <c r="G553">
        <v>0</v>
      </c>
      <c r="H553">
        <v>5.0000001000000002E-2</v>
      </c>
      <c r="I553">
        <v>0.280000001</v>
      </c>
      <c r="J553">
        <v>2.2699999809999998</v>
      </c>
      <c r="K553">
        <v>0</v>
      </c>
      <c r="L553">
        <v>1</v>
      </c>
      <c r="M553">
        <v>20</v>
      </c>
      <c r="N553">
        <v>195</v>
      </c>
      <c r="O553">
        <v>817</v>
      </c>
      <c r="P553">
        <v>2419</v>
      </c>
      <c r="Q553">
        <f>SUM(daily_activity[[#This Row],[VeryActiveMinutes]:[SedentaryMinutes]])</f>
        <v>1033</v>
      </c>
      <c r="R553">
        <f>daily_activity[[#This Row],[Total Mintues]]/60</f>
        <v>17.216666666666665</v>
      </c>
      <c r="S553">
        <f>IFERROR(daily_activity[[#This Row],[TotalDistance]]/daily_activity[[#This Row],[TotalSteps]],0)</f>
        <v>6.3913468657817102E-4</v>
      </c>
      <c r="T553">
        <f>IFERROR(daily_activity[[#This Row],[TrackerDistance]]/(daily_activity[[#This Row],[Total Mintues]]*daily_activity[[#This Row],[Step Length]]),0)</f>
        <v>3.9380445304937077</v>
      </c>
      <c r="W553" s="13">
        <v>5245</v>
      </c>
      <c r="X553" s="13">
        <v>2748</v>
      </c>
      <c r="AD553" s="19" t="s">
        <v>58</v>
      </c>
      <c r="AE553" s="19">
        <v>17.216666666666665</v>
      </c>
      <c r="AF553" s="17">
        <v>4068</v>
      </c>
      <c r="AG553" s="17">
        <v>2419</v>
      </c>
    </row>
    <row r="554" spans="1:33" x14ac:dyDescent="0.3">
      <c r="A554">
        <v>8792009665</v>
      </c>
      <c r="B554" s="1">
        <v>42483</v>
      </c>
      <c r="C554" t="str">
        <f t="shared" si="8"/>
        <v>Saturday</v>
      </c>
      <c r="D554">
        <v>5245</v>
      </c>
      <c r="E554">
        <v>3.3599998950000001</v>
      </c>
      <c r="F554">
        <v>3.3599998950000001</v>
      </c>
      <c r="G554">
        <v>0</v>
      </c>
      <c r="H554">
        <v>0.15999999600000001</v>
      </c>
      <c r="I554">
        <v>0.439999998</v>
      </c>
      <c r="J554">
        <v>2.75</v>
      </c>
      <c r="K554">
        <v>0</v>
      </c>
      <c r="L554">
        <v>8</v>
      </c>
      <c r="M554">
        <v>45</v>
      </c>
      <c r="N554">
        <v>232</v>
      </c>
      <c r="O554">
        <v>795</v>
      </c>
      <c r="P554">
        <v>2748</v>
      </c>
      <c r="Q554">
        <f>SUM(daily_activity[[#This Row],[VeryActiveMinutes]:[SedentaryMinutes]])</f>
        <v>1080</v>
      </c>
      <c r="R554">
        <f>daily_activity[[#This Row],[Total Mintues]]/60</f>
        <v>18</v>
      </c>
      <c r="S554">
        <f>IFERROR(daily_activity[[#This Row],[TotalDistance]]/daily_activity[[#This Row],[TotalSteps]],0)</f>
        <v>6.406100848427073E-4</v>
      </c>
      <c r="T554">
        <f>IFERROR(daily_activity[[#This Row],[TrackerDistance]]/(daily_activity[[#This Row],[Total Mintues]]*daily_activity[[#This Row],[Step Length]]),0)</f>
        <v>4.8564814814814818</v>
      </c>
      <c r="W554" s="13">
        <v>400</v>
      </c>
      <c r="X554" s="13">
        <v>1799</v>
      </c>
      <c r="AD554" s="18" t="s">
        <v>59</v>
      </c>
      <c r="AE554" s="18">
        <v>18</v>
      </c>
      <c r="AF554" s="16">
        <v>5245</v>
      </c>
      <c r="AG554" s="16">
        <v>2748</v>
      </c>
    </row>
    <row r="555" spans="1:33" x14ac:dyDescent="0.3">
      <c r="A555">
        <v>8792009665</v>
      </c>
      <c r="B555" s="1">
        <v>42484</v>
      </c>
      <c r="C555" t="str">
        <f t="shared" si="8"/>
        <v>Sunday</v>
      </c>
      <c r="D555">
        <v>400</v>
      </c>
      <c r="E555">
        <v>0.25999999000000001</v>
      </c>
      <c r="F555">
        <v>0.25999999000000001</v>
      </c>
      <c r="G555">
        <v>0</v>
      </c>
      <c r="H555">
        <v>3.9999999000000001E-2</v>
      </c>
      <c r="I555">
        <v>5.0000001000000002E-2</v>
      </c>
      <c r="J555">
        <v>0.15999999600000001</v>
      </c>
      <c r="K555">
        <v>0</v>
      </c>
      <c r="L555">
        <v>3</v>
      </c>
      <c r="M555">
        <v>8</v>
      </c>
      <c r="N555">
        <v>19</v>
      </c>
      <c r="O555">
        <v>1410</v>
      </c>
      <c r="P555">
        <v>1799</v>
      </c>
      <c r="Q555">
        <f>SUM(daily_activity[[#This Row],[VeryActiveMinutes]:[SedentaryMinutes]])</f>
        <v>1440</v>
      </c>
      <c r="R555">
        <f>daily_activity[[#This Row],[Total Mintues]]/60</f>
        <v>24</v>
      </c>
      <c r="S555">
        <f>IFERROR(daily_activity[[#This Row],[TotalDistance]]/daily_activity[[#This Row],[TotalSteps]],0)</f>
        <v>6.4999997500000007E-4</v>
      </c>
      <c r="T555">
        <f>IFERROR(daily_activity[[#This Row],[TrackerDistance]]/(daily_activity[[#This Row],[Total Mintues]]*daily_activity[[#This Row],[Step Length]]),0)</f>
        <v>0.27777777777777779</v>
      </c>
      <c r="W555" s="13">
        <v>0</v>
      </c>
      <c r="X555" s="13">
        <v>1688</v>
      </c>
      <c r="AD555" s="19" t="s">
        <v>16</v>
      </c>
      <c r="AE555" s="19">
        <v>24</v>
      </c>
      <c r="AF555" s="17">
        <v>400</v>
      </c>
      <c r="AG555" s="17">
        <v>1799</v>
      </c>
    </row>
    <row r="556" spans="1:33" x14ac:dyDescent="0.3">
      <c r="A556">
        <v>8792009665</v>
      </c>
      <c r="B556" s="1">
        <v>42485</v>
      </c>
      <c r="C556" t="str">
        <f t="shared" si="8"/>
        <v>Monday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1440</v>
      </c>
      <c r="P556">
        <v>1688</v>
      </c>
      <c r="Q556">
        <f>SUM(daily_activity[[#This Row],[VeryActiveMinutes]:[SedentaryMinutes]])</f>
        <v>1440</v>
      </c>
      <c r="R556">
        <f>daily_activity[[#This Row],[Total Mintues]]/60</f>
        <v>24</v>
      </c>
      <c r="S556">
        <f>IFERROR(daily_activity[[#This Row],[TotalDistance]]/daily_activity[[#This Row],[TotalSteps]],0)</f>
        <v>0</v>
      </c>
      <c r="T556">
        <f>IFERROR(daily_activity[[#This Row],[TrackerDistance]]/(daily_activity[[#This Row],[Total Mintues]]*daily_activity[[#This Row],[Step Length]]),0)</f>
        <v>0</v>
      </c>
      <c r="W556" s="13">
        <v>1321</v>
      </c>
      <c r="X556" s="13">
        <v>1928</v>
      </c>
      <c r="AD556" s="18" t="s">
        <v>61</v>
      </c>
      <c r="AE556" s="18">
        <v>24</v>
      </c>
      <c r="AF556" s="16">
        <v>0</v>
      </c>
      <c r="AG556" s="16">
        <v>1688</v>
      </c>
    </row>
    <row r="557" spans="1:33" x14ac:dyDescent="0.3">
      <c r="A557">
        <v>8792009665</v>
      </c>
      <c r="B557" s="1">
        <v>42486</v>
      </c>
      <c r="C557" t="str">
        <f t="shared" si="8"/>
        <v>Tuesday</v>
      </c>
      <c r="D557">
        <v>1321</v>
      </c>
      <c r="E557">
        <v>0.85000002399999997</v>
      </c>
      <c r="F557">
        <v>0.85000002399999997</v>
      </c>
      <c r="G557">
        <v>0</v>
      </c>
      <c r="H557">
        <v>0</v>
      </c>
      <c r="I557">
        <v>0</v>
      </c>
      <c r="J557">
        <v>0.85000002399999997</v>
      </c>
      <c r="K557">
        <v>0</v>
      </c>
      <c r="L557">
        <v>0</v>
      </c>
      <c r="M557">
        <v>0</v>
      </c>
      <c r="N557">
        <v>80</v>
      </c>
      <c r="O557">
        <v>1360</v>
      </c>
      <c r="P557">
        <v>1928</v>
      </c>
      <c r="Q557">
        <f>SUM(daily_activity[[#This Row],[VeryActiveMinutes]:[SedentaryMinutes]])</f>
        <v>1440</v>
      </c>
      <c r="R557">
        <f>daily_activity[[#This Row],[Total Mintues]]/60</f>
        <v>24</v>
      </c>
      <c r="S557">
        <f>IFERROR(daily_activity[[#This Row],[TotalDistance]]/daily_activity[[#This Row],[TotalSteps]],0)</f>
        <v>6.4345194852384558E-4</v>
      </c>
      <c r="T557">
        <f>IFERROR(daily_activity[[#This Row],[TrackerDistance]]/(daily_activity[[#This Row],[Total Mintues]]*daily_activity[[#This Row],[Step Length]]),0)</f>
        <v>0.91736111111111107</v>
      </c>
      <c r="W557" s="13">
        <v>1758</v>
      </c>
      <c r="X557" s="13">
        <v>2067</v>
      </c>
      <c r="AD557" s="19" t="s">
        <v>57</v>
      </c>
      <c r="AE557" s="19">
        <v>24</v>
      </c>
      <c r="AF557" s="17">
        <v>1321</v>
      </c>
      <c r="AG557" s="17">
        <v>1928</v>
      </c>
    </row>
    <row r="558" spans="1:33" x14ac:dyDescent="0.3">
      <c r="A558">
        <v>8792009665</v>
      </c>
      <c r="B558" s="1">
        <v>42487</v>
      </c>
      <c r="C558" t="str">
        <f t="shared" si="8"/>
        <v>Wednesday</v>
      </c>
      <c r="D558">
        <v>1758</v>
      </c>
      <c r="E558">
        <v>1.1299999949999999</v>
      </c>
      <c r="F558">
        <v>1.1299999949999999</v>
      </c>
      <c r="G558">
        <v>0</v>
      </c>
      <c r="H558">
        <v>0</v>
      </c>
      <c r="I558">
        <v>0</v>
      </c>
      <c r="J558">
        <v>1.1299999949999999</v>
      </c>
      <c r="K558">
        <v>0</v>
      </c>
      <c r="L558">
        <v>0</v>
      </c>
      <c r="M558">
        <v>0</v>
      </c>
      <c r="N558">
        <v>112</v>
      </c>
      <c r="O558">
        <v>900</v>
      </c>
      <c r="P558">
        <v>2067</v>
      </c>
      <c r="Q558">
        <f>SUM(daily_activity[[#This Row],[VeryActiveMinutes]:[SedentaryMinutes]])</f>
        <v>1012</v>
      </c>
      <c r="R558">
        <f>daily_activity[[#This Row],[Total Mintues]]/60</f>
        <v>16.866666666666667</v>
      </c>
      <c r="S558">
        <f>IFERROR(daily_activity[[#This Row],[TotalDistance]]/daily_activity[[#This Row],[TotalSteps]],0)</f>
        <v>6.4277587883959035E-4</v>
      </c>
      <c r="T558">
        <f>IFERROR(daily_activity[[#This Row],[TrackerDistance]]/(daily_activity[[#This Row],[Total Mintues]]*daily_activity[[#This Row],[Step Length]]),0)</f>
        <v>1.7371541501976284</v>
      </c>
      <c r="W558" s="13">
        <v>6157</v>
      </c>
      <c r="X558" s="13">
        <v>2780</v>
      </c>
      <c r="AD558" s="18" t="s">
        <v>62</v>
      </c>
      <c r="AE558" s="18">
        <v>16.866666666666667</v>
      </c>
      <c r="AF558" s="16">
        <v>1758</v>
      </c>
      <c r="AG558" s="16">
        <v>2067</v>
      </c>
    </row>
    <row r="559" spans="1:33" x14ac:dyDescent="0.3">
      <c r="A559">
        <v>8792009665</v>
      </c>
      <c r="B559" s="1">
        <v>42488</v>
      </c>
      <c r="C559" t="str">
        <f t="shared" si="8"/>
        <v>Thursday</v>
      </c>
      <c r="D559">
        <v>6157</v>
      </c>
      <c r="E559">
        <v>3.9400000569999998</v>
      </c>
      <c r="F559">
        <v>3.9400000569999998</v>
      </c>
      <c r="G559">
        <v>0</v>
      </c>
      <c r="H559">
        <v>0</v>
      </c>
      <c r="I559">
        <v>0</v>
      </c>
      <c r="J559">
        <v>3.9400000569999998</v>
      </c>
      <c r="K559">
        <v>0</v>
      </c>
      <c r="L559">
        <v>0</v>
      </c>
      <c r="M559">
        <v>0</v>
      </c>
      <c r="N559">
        <v>310</v>
      </c>
      <c r="O559">
        <v>714</v>
      </c>
      <c r="P559">
        <v>2780</v>
      </c>
      <c r="Q559">
        <f>SUM(daily_activity[[#This Row],[VeryActiveMinutes]:[SedentaryMinutes]])</f>
        <v>1024</v>
      </c>
      <c r="R559">
        <f>daily_activity[[#This Row],[Total Mintues]]/60</f>
        <v>17.066666666666666</v>
      </c>
      <c r="S559">
        <f>IFERROR(daily_activity[[#This Row],[TotalDistance]]/daily_activity[[#This Row],[TotalSteps]],0)</f>
        <v>6.3992204921227869E-4</v>
      </c>
      <c r="T559">
        <f>IFERROR(daily_activity[[#This Row],[TrackerDistance]]/(daily_activity[[#This Row],[Total Mintues]]*daily_activity[[#This Row],[Step Length]]),0)</f>
        <v>6.0126953125</v>
      </c>
      <c r="W559" s="13">
        <v>8360</v>
      </c>
      <c r="X559" s="13">
        <v>3101</v>
      </c>
      <c r="AD559" s="19" t="s">
        <v>60</v>
      </c>
      <c r="AE559" s="19">
        <v>17.066666666666666</v>
      </c>
      <c r="AF559" s="17">
        <v>6157</v>
      </c>
      <c r="AG559" s="17">
        <v>2780</v>
      </c>
    </row>
    <row r="560" spans="1:33" x14ac:dyDescent="0.3">
      <c r="A560">
        <v>8792009665</v>
      </c>
      <c r="B560" s="1">
        <v>42489</v>
      </c>
      <c r="C560" t="str">
        <f t="shared" si="8"/>
        <v>Friday</v>
      </c>
      <c r="D560">
        <v>8360</v>
      </c>
      <c r="E560">
        <v>5.3499999049999998</v>
      </c>
      <c r="F560">
        <v>5.3499999049999998</v>
      </c>
      <c r="G560">
        <v>0</v>
      </c>
      <c r="H560">
        <v>0.14000000100000001</v>
      </c>
      <c r="I560">
        <v>0.280000001</v>
      </c>
      <c r="J560">
        <v>4.9299998279999997</v>
      </c>
      <c r="K560">
        <v>0</v>
      </c>
      <c r="L560">
        <v>6</v>
      </c>
      <c r="M560">
        <v>14</v>
      </c>
      <c r="N560">
        <v>380</v>
      </c>
      <c r="O560">
        <v>634</v>
      </c>
      <c r="P560">
        <v>3101</v>
      </c>
      <c r="Q560">
        <f>SUM(daily_activity[[#This Row],[VeryActiveMinutes]:[SedentaryMinutes]])</f>
        <v>1034</v>
      </c>
      <c r="R560">
        <f>daily_activity[[#This Row],[Total Mintues]]/60</f>
        <v>17.233333333333334</v>
      </c>
      <c r="S560">
        <f>IFERROR(daily_activity[[#This Row],[TotalDistance]]/daily_activity[[#This Row],[TotalSteps]],0)</f>
        <v>6.3995214174641143E-4</v>
      </c>
      <c r="T560">
        <f>IFERROR(daily_activity[[#This Row],[TrackerDistance]]/(daily_activity[[#This Row],[Total Mintues]]*daily_activity[[#This Row],[Step Length]]),0)</f>
        <v>8.085106382978724</v>
      </c>
      <c r="W560" s="13">
        <v>7174</v>
      </c>
      <c r="X560" s="13">
        <v>2896</v>
      </c>
      <c r="AD560" s="18" t="s">
        <v>58</v>
      </c>
      <c r="AE560" s="18">
        <v>17.233333333333334</v>
      </c>
      <c r="AF560" s="16">
        <v>8360</v>
      </c>
      <c r="AG560" s="16">
        <v>3101</v>
      </c>
    </row>
    <row r="561" spans="1:33" x14ac:dyDescent="0.3">
      <c r="A561">
        <v>8792009665</v>
      </c>
      <c r="B561" s="1">
        <v>42490</v>
      </c>
      <c r="C561" t="str">
        <f t="shared" si="8"/>
        <v>Saturday</v>
      </c>
      <c r="D561">
        <v>7174</v>
      </c>
      <c r="E561">
        <v>4.5900001530000001</v>
      </c>
      <c r="F561">
        <v>4.5900001530000001</v>
      </c>
      <c r="G561">
        <v>0</v>
      </c>
      <c r="H561">
        <v>0.33000001299999998</v>
      </c>
      <c r="I561">
        <v>0.36000001399999998</v>
      </c>
      <c r="J561">
        <v>3.9100000860000002</v>
      </c>
      <c r="K561">
        <v>0</v>
      </c>
      <c r="L561">
        <v>10</v>
      </c>
      <c r="M561">
        <v>20</v>
      </c>
      <c r="N561">
        <v>301</v>
      </c>
      <c r="O561">
        <v>749</v>
      </c>
      <c r="P561">
        <v>2896</v>
      </c>
      <c r="Q561">
        <f>SUM(daily_activity[[#This Row],[VeryActiveMinutes]:[SedentaryMinutes]])</f>
        <v>1080</v>
      </c>
      <c r="R561">
        <f>daily_activity[[#This Row],[Total Mintues]]/60</f>
        <v>18</v>
      </c>
      <c r="S561">
        <f>IFERROR(daily_activity[[#This Row],[TotalDistance]]/daily_activity[[#This Row],[TotalSteps]],0)</f>
        <v>6.3981044786729857E-4</v>
      </c>
      <c r="T561">
        <f>IFERROR(daily_activity[[#This Row],[TrackerDistance]]/(daily_activity[[#This Row],[Total Mintues]]*daily_activity[[#This Row],[Step Length]]),0)</f>
        <v>6.6425925925925924</v>
      </c>
      <c r="W561" s="13">
        <v>15337</v>
      </c>
      <c r="X561" s="13">
        <v>3566</v>
      </c>
      <c r="AD561" s="19" t="s">
        <v>59</v>
      </c>
      <c r="AE561" s="19">
        <v>18</v>
      </c>
      <c r="AF561" s="17">
        <v>7174</v>
      </c>
      <c r="AG561" s="17">
        <v>2896</v>
      </c>
    </row>
    <row r="562" spans="1:33" x14ac:dyDescent="0.3">
      <c r="A562">
        <v>8877689391</v>
      </c>
      <c r="B562" s="1">
        <v>42473</v>
      </c>
      <c r="C562" t="str">
        <f t="shared" si="8"/>
        <v>Wednesday</v>
      </c>
      <c r="D562">
        <v>15337</v>
      </c>
      <c r="E562">
        <v>9.5799999239999991</v>
      </c>
      <c r="F562">
        <v>9.5799999239999991</v>
      </c>
      <c r="G562">
        <v>0</v>
      </c>
      <c r="H562">
        <v>3.5499999519999998</v>
      </c>
      <c r="I562">
        <v>0.37999999499999998</v>
      </c>
      <c r="J562">
        <v>5.6399998660000001</v>
      </c>
      <c r="K562">
        <v>0</v>
      </c>
      <c r="L562">
        <v>108</v>
      </c>
      <c r="M562">
        <v>18</v>
      </c>
      <c r="N562">
        <v>216</v>
      </c>
      <c r="O562">
        <v>1098</v>
      </c>
      <c r="P562">
        <v>3566</v>
      </c>
      <c r="Q562">
        <f>SUM(daily_activity[[#This Row],[VeryActiveMinutes]:[SedentaryMinutes]])</f>
        <v>1440</v>
      </c>
      <c r="R562">
        <f>daily_activity[[#This Row],[Total Mintues]]/60</f>
        <v>24</v>
      </c>
      <c r="S562">
        <f>IFERROR(daily_activity[[#This Row],[TotalDistance]]/daily_activity[[#This Row],[TotalSteps]],0)</f>
        <v>6.2463323492208383E-4</v>
      </c>
      <c r="T562">
        <f>IFERROR(daily_activity[[#This Row],[TrackerDistance]]/(daily_activity[[#This Row],[Total Mintues]]*daily_activity[[#This Row],[Step Length]]),0)</f>
        <v>10.650694444444444</v>
      </c>
      <c r="W562" s="13">
        <v>21129</v>
      </c>
      <c r="X562" s="13">
        <v>3793</v>
      </c>
      <c r="AD562" s="18" t="s">
        <v>62</v>
      </c>
      <c r="AE562" s="18">
        <v>24</v>
      </c>
      <c r="AF562" s="16">
        <v>15337</v>
      </c>
      <c r="AG562" s="16">
        <v>3566</v>
      </c>
    </row>
    <row r="563" spans="1:33" x14ac:dyDescent="0.3">
      <c r="A563">
        <v>8877689391</v>
      </c>
      <c r="B563" s="1">
        <v>42474</v>
      </c>
      <c r="C563" t="str">
        <f t="shared" si="8"/>
        <v>Thursday</v>
      </c>
      <c r="D563">
        <v>21129</v>
      </c>
      <c r="E563">
        <v>18.979999540000001</v>
      </c>
      <c r="F563">
        <v>18.979999540000001</v>
      </c>
      <c r="G563">
        <v>0</v>
      </c>
      <c r="H563">
        <v>10.55000019</v>
      </c>
      <c r="I563">
        <v>0.58999997400000004</v>
      </c>
      <c r="J563">
        <v>7.75</v>
      </c>
      <c r="K563">
        <v>0.02</v>
      </c>
      <c r="L563">
        <v>68</v>
      </c>
      <c r="M563">
        <v>13</v>
      </c>
      <c r="N563">
        <v>298</v>
      </c>
      <c r="O563">
        <v>1061</v>
      </c>
      <c r="P563">
        <v>3793</v>
      </c>
      <c r="Q563">
        <f>SUM(daily_activity[[#This Row],[VeryActiveMinutes]:[SedentaryMinutes]])</f>
        <v>1440</v>
      </c>
      <c r="R563">
        <f>daily_activity[[#This Row],[Total Mintues]]/60</f>
        <v>24</v>
      </c>
      <c r="S563">
        <f>IFERROR(daily_activity[[#This Row],[TotalDistance]]/daily_activity[[#This Row],[TotalSteps]],0)</f>
        <v>8.9829142600217717E-4</v>
      </c>
      <c r="T563">
        <f>IFERROR(daily_activity[[#This Row],[TrackerDistance]]/(daily_activity[[#This Row],[Total Mintues]]*daily_activity[[#This Row],[Step Length]]),0)</f>
        <v>14.672916666666666</v>
      </c>
      <c r="W563" s="13">
        <v>13422</v>
      </c>
      <c r="X563" s="13">
        <v>3934</v>
      </c>
      <c r="AD563" s="19" t="s">
        <v>60</v>
      </c>
      <c r="AE563" s="19">
        <v>24</v>
      </c>
      <c r="AF563" s="17">
        <v>21129</v>
      </c>
      <c r="AG563" s="17">
        <v>3793</v>
      </c>
    </row>
    <row r="564" spans="1:33" x14ac:dyDescent="0.3">
      <c r="A564">
        <v>8877689391</v>
      </c>
      <c r="B564" s="1">
        <v>42475</v>
      </c>
      <c r="C564" t="str">
        <f t="shared" si="8"/>
        <v>Friday</v>
      </c>
      <c r="D564">
        <v>13422</v>
      </c>
      <c r="E564">
        <v>7.170000076</v>
      </c>
      <c r="F564">
        <v>7.170000076</v>
      </c>
      <c r="G564">
        <v>0</v>
      </c>
      <c r="H564">
        <v>5.0000001000000002E-2</v>
      </c>
      <c r="I564">
        <v>5.0000001000000002E-2</v>
      </c>
      <c r="J564">
        <v>7.0100002290000001</v>
      </c>
      <c r="K564">
        <v>0.01</v>
      </c>
      <c r="L564">
        <v>106</v>
      </c>
      <c r="M564">
        <v>1</v>
      </c>
      <c r="N564">
        <v>281</v>
      </c>
      <c r="O564">
        <v>1052</v>
      </c>
      <c r="P564">
        <v>3934</v>
      </c>
      <c r="Q564">
        <f>SUM(daily_activity[[#This Row],[VeryActiveMinutes]:[SedentaryMinutes]])</f>
        <v>1440</v>
      </c>
      <c r="R564">
        <f>daily_activity[[#This Row],[Total Mintues]]/60</f>
        <v>24</v>
      </c>
      <c r="S564">
        <f>IFERROR(daily_activity[[#This Row],[TotalDistance]]/daily_activity[[#This Row],[TotalSteps]],0)</f>
        <v>5.341975917150946E-4</v>
      </c>
      <c r="T564">
        <f>IFERROR(daily_activity[[#This Row],[TrackerDistance]]/(daily_activity[[#This Row],[Total Mintues]]*daily_activity[[#This Row],[Step Length]]),0)</f>
        <v>9.3208333333333346</v>
      </c>
      <c r="W564" s="13">
        <v>29326</v>
      </c>
      <c r="X564" s="13">
        <v>4547</v>
      </c>
      <c r="AD564" s="18" t="s">
        <v>58</v>
      </c>
      <c r="AE564" s="18">
        <v>24</v>
      </c>
      <c r="AF564" s="16">
        <v>13422</v>
      </c>
      <c r="AG564" s="16">
        <v>3934</v>
      </c>
    </row>
    <row r="565" spans="1:33" x14ac:dyDescent="0.3">
      <c r="A565">
        <v>8877689391</v>
      </c>
      <c r="B565" s="1">
        <v>42476</v>
      </c>
      <c r="C565" t="str">
        <f t="shared" si="8"/>
        <v>Saturday</v>
      </c>
      <c r="D565">
        <v>29326</v>
      </c>
      <c r="E565">
        <v>25.290000920000001</v>
      </c>
      <c r="F565">
        <v>25.290000920000001</v>
      </c>
      <c r="G565">
        <v>0</v>
      </c>
      <c r="H565">
        <v>13.239999770000001</v>
      </c>
      <c r="I565">
        <v>1.210000038</v>
      </c>
      <c r="J565">
        <v>10.710000040000001</v>
      </c>
      <c r="K565">
        <v>0</v>
      </c>
      <c r="L565">
        <v>94</v>
      </c>
      <c r="M565">
        <v>29</v>
      </c>
      <c r="N565">
        <v>429</v>
      </c>
      <c r="O565">
        <v>888</v>
      </c>
      <c r="P565">
        <v>4547</v>
      </c>
      <c r="Q565">
        <f>SUM(daily_activity[[#This Row],[VeryActiveMinutes]:[SedentaryMinutes]])</f>
        <v>1440</v>
      </c>
      <c r="R565">
        <f>daily_activity[[#This Row],[Total Mintues]]/60</f>
        <v>24</v>
      </c>
      <c r="S565">
        <f>IFERROR(daily_activity[[#This Row],[TotalDistance]]/daily_activity[[#This Row],[TotalSteps]],0)</f>
        <v>8.6237471595171518E-4</v>
      </c>
      <c r="T565">
        <f>IFERROR(daily_activity[[#This Row],[TrackerDistance]]/(daily_activity[[#This Row],[Total Mintues]]*daily_activity[[#This Row],[Step Length]]),0)</f>
        <v>20.365277777777777</v>
      </c>
      <c r="W565" s="13">
        <v>15118</v>
      </c>
      <c r="X565" s="13">
        <v>3545</v>
      </c>
      <c r="AD565" s="19" t="s">
        <v>59</v>
      </c>
      <c r="AE565" s="19">
        <v>24</v>
      </c>
      <c r="AF565" s="17">
        <v>29326</v>
      </c>
      <c r="AG565" s="17">
        <v>4547</v>
      </c>
    </row>
    <row r="566" spans="1:33" x14ac:dyDescent="0.3">
      <c r="A566">
        <v>8877689391</v>
      </c>
      <c r="B566" s="1">
        <v>42477</v>
      </c>
      <c r="C566" t="str">
        <f t="shared" si="8"/>
        <v>Sunday</v>
      </c>
      <c r="D566">
        <v>15118</v>
      </c>
      <c r="E566">
        <v>8.8699998860000004</v>
      </c>
      <c r="F566">
        <v>8.8699998860000004</v>
      </c>
      <c r="G566">
        <v>0</v>
      </c>
      <c r="H566">
        <v>0</v>
      </c>
      <c r="I566">
        <v>7.0000000000000007E-2</v>
      </c>
      <c r="J566">
        <v>8.7899999619999996</v>
      </c>
      <c r="K566">
        <v>0</v>
      </c>
      <c r="L566">
        <v>58</v>
      </c>
      <c r="M566">
        <v>15</v>
      </c>
      <c r="N566">
        <v>307</v>
      </c>
      <c r="O566">
        <v>1060</v>
      </c>
      <c r="P566">
        <v>3545</v>
      </c>
      <c r="Q566">
        <f>SUM(daily_activity[[#This Row],[VeryActiveMinutes]:[SedentaryMinutes]])</f>
        <v>1440</v>
      </c>
      <c r="R566">
        <f>daily_activity[[#This Row],[Total Mintues]]/60</f>
        <v>24</v>
      </c>
      <c r="S566">
        <f>IFERROR(daily_activity[[#This Row],[TotalDistance]]/daily_activity[[#This Row],[TotalSteps]],0)</f>
        <v>5.8671781227675622E-4</v>
      </c>
      <c r="T566">
        <f>IFERROR(daily_activity[[#This Row],[TrackerDistance]]/(daily_activity[[#This Row],[Total Mintues]]*daily_activity[[#This Row],[Step Length]]),0)</f>
        <v>10.498611111111112</v>
      </c>
      <c r="W566" s="13">
        <v>11423</v>
      </c>
      <c r="X566" s="13">
        <v>2761</v>
      </c>
      <c r="AD566" s="18" t="s">
        <v>16</v>
      </c>
      <c r="AE566" s="18">
        <v>24</v>
      </c>
      <c r="AF566" s="16">
        <v>15118</v>
      </c>
      <c r="AG566" s="16">
        <v>3545</v>
      </c>
    </row>
    <row r="567" spans="1:33" x14ac:dyDescent="0.3">
      <c r="A567">
        <v>8877689391</v>
      </c>
      <c r="B567" s="1">
        <v>42478</v>
      </c>
      <c r="C567" t="str">
        <f t="shared" si="8"/>
        <v>Monday</v>
      </c>
      <c r="D567">
        <v>11423</v>
      </c>
      <c r="E567">
        <v>8.6700000760000009</v>
      </c>
      <c r="F567">
        <v>8.6700000760000009</v>
      </c>
      <c r="G567">
        <v>0</v>
      </c>
      <c r="H567">
        <v>2.4400000569999998</v>
      </c>
      <c r="I567">
        <v>0.27000001099999998</v>
      </c>
      <c r="J567">
        <v>5.9400000569999998</v>
      </c>
      <c r="K567">
        <v>0</v>
      </c>
      <c r="L567">
        <v>29</v>
      </c>
      <c r="M567">
        <v>5</v>
      </c>
      <c r="N567">
        <v>191</v>
      </c>
      <c r="O567">
        <v>1215</v>
      </c>
      <c r="P567">
        <v>2761</v>
      </c>
      <c r="Q567">
        <f>SUM(daily_activity[[#This Row],[VeryActiveMinutes]:[SedentaryMinutes]])</f>
        <v>1440</v>
      </c>
      <c r="R567">
        <f>daily_activity[[#This Row],[Total Mintues]]/60</f>
        <v>24</v>
      </c>
      <c r="S567">
        <f>IFERROR(daily_activity[[#This Row],[TotalDistance]]/daily_activity[[#This Row],[TotalSteps]],0)</f>
        <v>7.5899501672065139E-4</v>
      </c>
      <c r="T567">
        <f>IFERROR(daily_activity[[#This Row],[TrackerDistance]]/(daily_activity[[#This Row],[Total Mintues]]*daily_activity[[#This Row],[Step Length]]),0)</f>
        <v>7.9326388888888895</v>
      </c>
      <c r="W567" s="13">
        <v>18785</v>
      </c>
      <c r="X567" s="13">
        <v>3676</v>
      </c>
      <c r="AD567" s="19" t="s">
        <v>61</v>
      </c>
      <c r="AE567" s="19">
        <v>24</v>
      </c>
      <c r="AF567" s="17">
        <v>11423</v>
      </c>
      <c r="AG567" s="17">
        <v>2761</v>
      </c>
    </row>
    <row r="568" spans="1:33" x14ac:dyDescent="0.3">
      <c r="A568">
        <v>8877689391</v>
      </c>
      <c r="B568" s="1">
        <v>42479</v>
      </c>
      <c r="C568" t="str">
        <f t="shared" si="8"/>
        <v>Tuesday</v>
      </c>
      <c r="D568">
        <v>18785</v>
      </c>
      <c r="E568">
        <v>17.399999619999999</v>
      </c>
      <c r="F568">
        <v>17.399999619999999</v>
      </c>
      <c r="G568">
        <v>0</v>
      </c>
      <c r="H568">
        <v>12.149999619999999</v>
      </c>
      <c r="I568">
        <v>0.18000000699999999</v>
      </c>
      <c r="J568">
        <v>5.0300002099999999</v>
      </c>
      <c r="K568">
        <v>0</v>
      </c>
      <c r="L568">
        <v>82</v>
      </c>
      <c r="M568">
        <v>13</v>
      </c>
      <c r="N568">
        <v>214</v>
      </c>
      <c r="O568">
        <v>1131</v>
      </c>
      <c r="P568">
        <v>3676</v>
      </c>
      <c r="Q568">
        <f>SUM(daily_activity[[#This Row],[VeryActiveMinutes]:[SedentaryMinutes]])</f>
        <v>1440</v>
      </c>
      <c r="R568">
        <f>daily_activity[[#This Row],[Total Mintues]]/60</f>
        <v>24</v>
      </c>
      <c r="S568">
        <f>IFERROR(daily_activity[[#This Row],[TotalDistance]]/daily_activity[[#This Row],[TotalSteps]],0)</f>
        <v>9.2627094064413093E-4</v>
      </c>
      <c r="T568">
        <f>IFERROR(daily_activity[[#This Row],[TrackerDistance]]/(daily_activity[[#This Row],[Total Mintues]]*daily_activity[[#This Row],[Step Length]]),0)</f>
        <v>13.045138888888888</v>
      </c>
      <c r="W568" s="13">
        <v>19948</v>
      </c>
      <c r="X568" s="13">
        <v>3679</v>
      </c>
      <c r="AD568" s="18" t="s">
        <v>57</v>
      </c>
      <c r="AE568" s="18">
        <v>24</v>
      </c>
      <c r="AF568" s="16">
        <v>18785</v>
      </c>
      <c r="AG568" s="16">
        <v>3676</v>
      </c>
    </row>
    <row r="569" spans="1:33" x14ac:dyDescent="0.3">
      <c r="A569">
        <v>8877689391</v>
      </c>
      <c r="B569" s="1">
        <v>42480</v>
      </c>
      <c r="C569" t="str">
        <f t="shared" si="8"/>
        <v>Wednesday</v>
      </c>
      <c r="D569">
        <v>19948</v>
      </c>
      <c r="E569">
        <v>18.11000061</v>
      </c>
      <c r="F569">
        <v>18.11000061</v>
      </c>
      <c r="G569">
        <v>0</v>
      </c>
      <c r="H569">
        <v>11.02000046</v>
      </c>
      <c r="I569">
        <v>0.689999998</v>
      </c>
      <c r="J569">
        <v>6.3400001530000001</v>
      </c>
      <c r="K569">
        <v>0</v>
      </c>
      <c r="L569">
        <v>73</v>
      </c>
      <c r="M569">
        <v>19</v>
      </c>
      <c r="N569">
        <v>225</v>
      </c>
      <c r="O569">
        <v>1123</v>
      </c>
      <c r="P569">
        <v>3679</v>
      </c>
      <c r="Q569">
        <f>SUM(daily_activity[[#This Row],[VeryActiveMinutes]:[SedentaryMinutes]])</f>
        <v>1440</v>
      </c>
      <c r="R569">
        <f>daily_activity[[#This Row],[Total Mintues]]/60</f>
        <v>24</v>
      </c>
      <c r="S569">
        <f>IFERROR(daily_activity[[#This Row],[TotalDistance]]/daily_activity[[#This Row],[TotalSteps]],0)</f>
        <v>9.0786046771606176E-4</v>
      </c>
      <c r="T569">
        <f>IFERROR(daily_activity[[#This Row],[TrackerDistance]]/(daily_activity[[#This Row],[Total Mintues]]*daily_activity[[#This Row],[Step Length]]),0)</f>
        <v>13.852777777777778</v>
      </c>
      <c r="W569" s="13">
        <v>19377</v>
      </c>
      <c r="X569" s="13">
        <v>3659</v>
      </c>
      <c r="AD569" s="19" t="s">
        <v>62</v>
      </c>
      <c r="AE569" s="19">
        <v>24</v>
      </c>
      <c r="AF569" s="17">
        <v>19948</v>
      </c>
      <c r="AG569" s="17">
        <v>3679</v>
      </c>
    </row>
    <row r="570" spans="1:33" x14ac:dyDescent="0.3">
      <c r="A570">
        <v>8877689391</v>
      </c>
      <c r="B570" s="1">
        <v>42481</v>
      </c>
      <c r="C570" t="str">
        <f t="shared" si="8"/>
        <v>Thursday</v>
      </c>
      <c r="D570">
        <v>19377</v>
      </c>
      <c r="E570">
        <v>17.620000839999999</v>
      </c>
      <c r="F570">
        <v>17.620000839999999</v>
      </c>
      <c r="G570">
        <v>0</v>
      </c>
      <c r="H570">
        <v>12.289999959999999</v>
      </c>
      <c r="I570">
        <v>0.41999998700000002</v>
      </c>
      <c r="J570">
        <v>4.8899998660000001</v>
      </c>
      <c r="K570">
        <v>0</v>
      </c>
      <c r="L570">
        <v>82</v>
      </c>
      <c r="M570">
        <v>13</v>
      </c>
      <c r="N570">
        <v>226</v>
      </c>
      <c r="O570">
        <v>1119</v>
      </c>
      <c r="P570">
        <v>3659</v>
      </c>
      <c r="Q570">
        <f>SUM(daily_activity[[#This Row],[VeryActiveMinutes]:[SedentaryMinutes]])</f>
        <v>1440</v>
      </c>
      <c r="R570">
        <f>daily_activity[[#This Row],[Total Mintues]]/60</f>
        <v>24</v>
      </c>
      <c r="S570">
        <f>IFERROR(daily_activity[[#This Row],[TotalDistance]]/daily_activity[[#This Row],[TotalSteps]],0)</f>
        <v>9.0932553233214635E-4</v>
      </c>
      <c r="T570">
        <f>IFERROR(daily_activity[[#This Row],[TrackerDistance]]/(daily_activity[[#This Row],[Total Mintues]]*daily_activity[[#This Row],[Step Length]]),0)</f>
        <v>13.456250000000001</v>
      </c>
      <c r="W570" s="13">
        <v>18258</v>
      </c>
      <c r="X570" s="13">
        <v>3427</v>
      </c>
      <c r="AD570" s="18" t="s">
        <v>60</v>
      </c>
      <c r="AE570" s="18">
        <v>24</v>
      </c>
      <c r="AF570" s="16">
        <v>19377</v>
      </c>
      <c r="AG570" s="16">
        <v>3659</v>
      </c>
    </row>
    <row r="571" spans="1:33" x14ac:dyDescent="0.3">
      <c r="A571">
        <v>8877689391</v>
      </c>
      <c r="B571" s="1">
        <v>42482</v>
      </c>
      <c r="C571" t="str">
        <f t="shared" si="8"/>
        <v>Friday</v>
      </c>
      <c r="D571">
        <v>18258</v>
      </c>
      <c r="E571">
        <v>16.309999470000001</v>
      </c>
      <c r="F571">
        <v>16.309999470000001</v>
      </c>
      <c r="G571">
        <v>0</v>
      </c>
      <c r="H571">
        <v>10.22999954</v>
      </c>
      <c r="I571">
        <v>2.9999998999999999E-2</v>
      </c>
      <c r="J571">
        <v>5.9699997900000001</v>
      </c>
      <c r="K571">
        <v>5.0000001000000002E-2</v>
      </c>
      <c r="L571">
        <v>61</v>
      </c>
      <c r="M571">
        <v>2</v>
      </c>
      <c r="N571">
        <v>236</v>
      </c>
      <c r="O571">
        <v>1141</v>
      </c>
      <c r="P571">
        <v>3427</v>
      </c>
      <c r="Q571">
        <f>SUM(daily_activity[[#This Row],[VeryActiveMinutes]:[SedentaryMinutes]])</f>
        <v>1440</v>
      </c>
      <c r="R571">
        <f>daily_activity[[#This Row],[Total Mintues]]/60</f>
        <v>24</v>
      </c>
      <c r="S571">
        <f>IFERROR(daily_activity[[#This Row],[TotalDistance]]/daily_activity[[#This Row],[TotalSteps]],0)</f>
        <v>8.9330701445941509E-4</v>
      </c>
      <c r="T571">
        <f>IFERROR(daily_activity[[#This Row],[TrackerDistance]]/(daily_activity[[#This Row],[Total Mintues]]*daily_activity[[#This Row],[Step Length]]),0)</f>
        <v>12.679166666666667</v>
      </c>
      <c r="W571" s="13">
        <v>11200</v>
      </c>
      <c r="X571" s="13">
        <v>3891</v>
      </c>
      <c r="AD571" s="19" t="s">
        <v>58</v>
      </c>
      <c r="AE571" s="19">
        <v>24</v>
      </c>
      <c r="AF571" s="17">
        <v>18258</v>
      </c>
      <c r="AG571" s="17">
        <v>3427</v>
      </c>
    </row>
    <row r="572" spans="1:33" x14ac:dyDescent="0.3">
      <c r="A572">
        <v>8877689391</v>
      </c>
      <c r="B572" s="1">
        <v>42483</v>
      </c>
      <c r="C572" t="str">
        <f t="shared" si="8"/>
        <v>Saturday</v>
      </c>
      <c r="D572">
        <v>11200</v>
      </c>
      <c r="E572">
        <v>7.4299998279999997</v>
      </c>
      <c r="F572">
        <v>7.4299998279999997</v>
      </c>
      <c r="G572">
        <v>0</v>
      </c>
      <c r="H572">
        <v>0</v>
      </c>
      <c r="I572">
        <v>0</v>
      </c>
      <c r="J572">
        <v>7.4000000950000002</v>
      </c>
      <c r="K572">
        <v>0.01</v>
      </c>
      <c r="L572">
        <v>102</v>
      </c>
      <c r="M572">
        <v>6</v>
      </c>
      <c r="N572">
        <v>300</v>
      </c>
      <c r="O572">
        <v>1032</v>
      </c>
      <c r="P572">
        <v>3891</v>
      </c>
      <c r="Q572">
        <f>SUM(daily_activity[[#This Row],[VeryActiveMinutes]:[SedentaryMinutes]])</f>
        <v>1440</v>
      </c>
      <c r="R572">
        <f>daily_activity[[#This Row],[Total Mintues]]/60</f>
        <v>24</v>
      </c>
      <c r="S572">
        <f>IFERROR(daily_activity[[#This Row],[TotalDistance]]/daily_activity[[#This Row],[TotalSteps]],0)</f>
        <v>6.6339284178571422E-4</v>
      </c>
      <c r="T572">
        <f>IFERROR(daily_activity[[#This Row],[TrackerDistance]]/(daily_activity[[#This Row],[Total Mintues]]*daily_activity[[#This Row],[Step Length]]),0)</f>
        <v>7.7777777777777786</v>
      </c>
      <c r="W572" s="13">
        <v>16674</v>
      </c>
      <c r="X572" s="13">
        <v>3455</v>
      </c>
      <c r="AD572" s="18" t="s">
        <v>59</v>
      </c>
      <c r="AE572" s="18">
        <v>24</v>
      </c>
      <c r="AF572" s="16">
        <v>11200</v>
      </c>
      <c r="AG572" s="16">
        <v>3891</v>
      </c>
    </row>
    <row r="573" spans="1:33" x14ac:dyDescent="0.3">
      <c r="A573">
        <v>8877689391</v>
      </c>
      <c r="B573" s="1">
        <v>42484</v>
      </c>
      <c r="C573" t="str">
        <f t="shared" si="8"/>
        <v>Sunday</v>
      </c>
      <c r="D573">
        <v>16674</v>
      </c>
      <c r="E573">
        <v>15.739999770000001</v>
      </c>
      <c r="F573">
        <v>15.739999770000001</v>
      </c>
      <c r="G573">
        <v>0</v>
      </c>
      <c r="H573">
        <v>11.010000229999999</v>
      </c>
      <c r="I573">
        <v>0.01</v>
      </c>
      <c r="J573">
        <v>4.6900000569999998</v>
      </c>
      <c r="K573">
        <v>0</v>
      </c>
      <c r="L573">
        <v>64</v>
      </c>
      <c r="M573">
        <v>1</v>
      </c>
      <c r="N573">
        <v>227</v>
      </c>
      <c r="O573">
        <v>1148</v>
      </c>
      <c r="P573">
        <v>3455</v>
      </c>
      <c r="Q573">
        <f>SUM(daily_activity[[#This Row],[VeryActiveMinutes]:[SedentaryMinutes]])</f>
        <v>1440</v>
      </c>
      <c r="R573">
        <f>daily_activity[[#This Row],[Total Mintues]]/60</f>
        <v>24</v>
      </c>
      <c r="S573">
        <f>IFERROR(daily_activity[[#This Row],[TotalDistance]]/daily_activity[[#This Row],[TotalSteps]],0)</f>
        <v>9.4398463296149694E-4</v>
      </c>
      <c r="T573">
        <f>IFERROR(daily_activity[[#This Row],[TrackerDistance]]/(daily_activity[[#This Row],[Total Mintues]]*daily_activity[[#This Row],[Step Length]]),0)</f>
        <v>11.579166666666667</v>
      </c>
      <c r="W573" s="13">
        <v>12986</v>
      </c>
      <c r="X573" s="13">
        <v>3802</v>
      </c>
      <c r="AD573" s="19" t="s">
        <v>16</v>
      </c>
      <c r="AE573" s="19">
        <v>24</v>
      </c>
      <c r="AF573" s="17">
        <v>16674</v>
      </c>
      <c r="AG573" s="17">
        <v>3455</v>
      </c>
    </row>
    <row r="574" spans="1:33" x14ac:dyDescent="0.3">
      <c r="A574">
        <v>8877689391</v>
      </c>
      <c r="B574" s="1">
        <v>42485</v>
      </c>
      <c r="C574" t="str">
        <f t="shared" si="8"/>
        <v>Monday</v>
      </c>
      <c r="D574">
        <v>12986</v>
      </c>
      <c r="E574">
        <v>8.7399997710000008</v>
      </c>
      <c r="F574">
        <v>8.7399997710000008</v>
      </c>
      <c r="G574">
        <v>0</v>
      </c>
      <c r="H574">
        <v>2.369999886</v>
      </c>
      <c r="I574">
        <v>7.0000000000000007E-2</v>
      </c>
      <c r="J574">
        <v>6.2699999809999998</v>
      </c>
      <c r="K574">
        <v>0.01</v>
      </c>
      <c r="L574">
        <v>113</v>
      </c>
      <c r="M574">
        <v>8</v>
      </c>
      <c r="N574">
        <v>218</v>
      </c>
      <c r="O574">
        <v>1101</v>
      </c>
      <c r="P574">
        <v>3802</v>
      </c>
      <c r="Q574">
        <f>SUM(daily_activity[[#This Row],[VeryActiveMinutes]:[SedentaryMinutes]])</f>
        <v>1440</v>
      </c>
      <c r="R574">
        <f>daily_activity[[#This Row],[Total Mintues]]/60</f>
        <v>24</v>
      </c>
      <c r="S574">
        <f>IFERROR(daily_activity[[#This Row],[TotalDistance]]/daily_activity[[#This Row],[TotalSteps]],0)</f>
        <v>6.7303247890035433E-4</v>
      </c>
      <c r="T574">
        <f>IFERROR(daily_activity[[#This Row],[TrackerDistance]]/(daily_activity[[#This Row],[Total Mintues]]*daily_activity[[#This Row],[Step Length]]),0)</f>
        <v>9.0180555555555539</v>
      </c>
      <c r="W574" s="13">
        <v>11101</v>
      </c>
      <c r="X574" s="13">
        <v>2860</v>
      </c>
      <c r="AD574" s="18" t="s">
        <v>61</v>
      </c>
      <c r="AE574" s="18">
        <v>24</v>
      </c>
      <c r="AF574" s="16">
        <v>12986</v>
      </c>
      <c r="AG574" s="16">
        <v>3802</v>
      </c>
    </row>
    <row r="575" spans="1:33" x14ac:dyDescent="0.3">
      <c r="A575">
        <v>8877689391</v>
      </c>
      <c r="B575" s="1">
        <v>42486</v>
      </c>
      <c r="C575" t="str">
        <f t="shared" si="8"/>
        <v>Tuesday</v>
      </c>
      <c r="D575">
        <v>11101</v>
      </c>
      <c r="E575">
        <v>8.4300003050000001</v>
      </c>
      <c r="F575">
        <v>8.4300003050000001</v>
      </c>
      <c r="G575">
        <v>0</v>
      </c>
      <c r="H575">
        <v>1.7599999900000001</v>
      </c>
      <c r="I575">
        <v>0.12999999500000001</v>
      </c>
      <c r="J575">
        <v>6.5</v>
      </c>
      <c r="K575">
        <v>0</v>
      </c>
      <c r="L575">
        <v>22</v>
      </c>
      <c r="M575">
        <v>3</v>
      </c>
      <c r="N575">
        <v>258</v>
      </c>
      <c r="O575">
        <v>1157</v>
      </c>
      <c r="P575">
        <v>2860</v>
      </c>
      <c r="Q575">
        <f>SUM(daily_activity[[#This Row],[VeryActiveMinutes]:[SedentaryMinutes]])</f>
        <v>1440</v>
      </c>
      <c r="R575">
        <f>daily_activity[[#This Row],[Total Mintues]]/60</f>
        <v>24</v>
      </c>
      <c r="S575">
        <f>IFERROR(daily_activity[[#This Row],[TotalDistance]]/daily_activity[[#This Row],[TotalSteps]],0)</f>
        <v>7.5939107332672728E-4</v>
      </c>
      <c r="T575">
        <f>IFERROR(daily_activity[[#This Row],[TrackerDistance]]/(daily_activity[[#This Row],[Total Mintues]]*daily_activity[[#This Row],[Step Length]]),0)</f>
        <v>7.7090277777777789</v>
      </c>
      <c r="W575" s="13">
        <v>23629</v>
      </c>
      <c r="X575" s="13">
        <v>3808</v>
      </c>
      <c r="AD575" s="19" t="s">
        <v>57</v>
      </c>
      <c r="AE575" s="19">
        <v>24</v>
      </c>
      <c r="AF575" s="17">
        <v>11101</v>
      </c>
      <c r="AG575" s="17">
        <v>2860</v>
      </c>
    </row>
    <row r="576" spans="1:33" x14ac:dyDescent="0.3">
      <c r="A576">
        <v>8877689391</v>
      </c>
      <c r="B576" s="1">
        <v>42487</v>
      </c>
      <c r="C576" t="str">
        <f t="shared" si="8"/>
        <v>Wednesday</v>
      </c>
      <c r="D576">
        <v>23629</v>
      </c>
      <c r="E576">
        <v>20.649999619999999</v>
      </c>
      <c r="F576">
        <v>20.649999619999999</v>
      </c>
      <c r="G576">
        <v>0</v>
      </c>
      <c r="H576">
        <v>13.06999969</v>
      </c>
      <c r="I576">
        <v>0.439999998</v>
      </c>
      <c r="J576">
        <v>7.0999999049999998</v>
      </c>
      <c r="K576">
        <v>0</v>
      </c>
      <c r="L576">
        <v>93</v>
      </c>
      <c r="M576">
        <v>8</v>
      </c>
      <c r="N576">
        <v>235</v>
      </c>
      <c r="O576">
        <v>1104</v>
      </c>
      <c r="P576">
        <v>3808</v>
      </c>
      <c r="Q576">
        <f>SUM(daily_activity[[#This Row],[VeryActiveMinutes]:[SedentaryMinutes]])</f>
        <v>1440</v>
      </c>
      <c r="R576">
        <f>daily_activity[[#This Row],[Total Mintues]]/60</f>
        <v>24</v>
      </c>
      <c r="S576">
        <f>IFERROR(daily_activity[[#This Row],[TotalDistance]]/daily_activity[[#This Row],[TotalSteps]],0)</f>
        <v>8.7392609166701927E-4</v>
      </c>
      <c r="T576">
        <f>IFERROR(daily_activity[[#This Row],[TrackerDistance]]/(daily_activity[[#This Row],[Total Mintues]]*daily_activity[[#This Row],[Step Length]]),0)</f>
        <v>16.40902777777778</v>
      </c>
      <c r="W576" s="13">
        <v>14890</v>
      </c>
      <c r="X576" s="13">
        <v>3060</v>
      </c>
      <c r="AD576" s="18" t="s">
        <v>62</v>
      </c>
      <c r="AE576" s="18">
        <v>24</v>
      </c>
      <c r="AF576" s="16">
        <v>23629</v>
      </c>
      <c r="AG576" s="16">
        <v>3808</v>
      </c>
    </row>
    <row r="577" spans="1:33" x14ac:dyDescent="0.3">
      <c r="A577">
        <v>8877689391</v>
      </c>
      <c r="B577" s="1">
        <v>42488</v>
      </c>
      <c r="C577" t="str">
        <f t="shared" si="8"/>
        <v>Thursday</v>
      </c>
      <c r="D577">
        <v>14890</v>
      </c>
      <c r="E577">
        <v>11.30000019</v>
      </c>
      <c r="F577">
        <v>11.30000019</v>
      </c>
      <c r="G577">
        <v>0</v>
      </c>
      <c r="H577">
        <v>4.9299998279999997</v>
      </c>
      <c r="I577">
        <v>0.37999999499999998</v>
      </c>
      <c r="J577">
        <v>5.9699997900000001</v>
      </c>
      <c r="K577">
        <v>0</v>
      </c>
      <c r="L577">
        <v>58</v>
      </c>
      <c r="M577">
        <v>8</v>
      </c>
      <c r="N577">
        <v>231</v>
      </c>
      <c r="O577">
        <v>1143</v>
      </c>
      <c r="P577">
        <v>3060</v>
      </c>
      <c r="Q577">
        <f>SUM(daily_activity[[#This Row],[VeryActiveMinutes]:[SedentaryMinutes]])</f>
        <v>1440</v>
      </c>
      <c r="R577">
        <f>daily_activity[[#This Row],[Total Mintues]]/60</f>
        <v>24</v>
      </c>
      <c r="S577">
        <f>IFERROR(daily_activity[[#This Row],[TotalDistance]]/daily_activity[[#This Row],[TotalSteps]],0)</f>
        <v>7.5889860241773E-4</v>
      </c>
      <c r="T577">
        <f>IFERROR(daily_activity[[#This Row],[TrackerDistance]]/(daily_activity[[#This Row],[Total Mintues]]*daily_activity[[#This Row],[Step Length]]),0)</f>
        <v>10.340277777777779</v>
      </c>
      <c r="W577" s="13">
        <v>9733</v>
      </c>
      <c r="X577" s="13">
        <v>2698</v>
      </c>
      <c r="AD577" s="19" t="s">
        <v>60</v>
      </c>
      <c r="AE577" s="19">
        <v>24</v>
      </c>
      <c r="AF577" s="17">
        <v>14890</v>
      </c>
      <c r="AG577" s="17">
        <v>3060</v>
      </c>
    </row>
    <row r="578" spans="1:33" x14ac:dyDescent="0.3">
      <c r="A578">
        <v>8877689391</v>
      </c>
      <c r="B578" s="1">
        <v>42489</v>
      </c>
      <c r="C578" t="str">
        <f t="shared" si="8"/>
        <v>Friday</v>
      </c>
      <c r="D578">
        <v>9733</v>
      </c>
      <c r="E578">
        <v>7.3899998660000001</v>
      </c>
      <c r="F578">
        <v>7.3899998660000001</v>
      </c>
      <c r="G578">
        <v>0</v>
      </c>
      <c r="H578">
        <v>1.3799999949999999</v>
      </c>
      <c r="I578">
        <v>0.17000000200000001</v>
      </c>
      <c r="J578">
        <v>5.7899999619999996</v>
      </c>
      <c r="K578">
        <v>0</v>
      </c>
      <c r="L578">
        <v>18</v>
      </c>
      <c r="M578">
        <v>5</v>
      </c>
      <c r="N578">
        <v>210</v>
      </c>
      <c r="O578">
        <v>1207</v>
      </c>
      <c r="P578">
        <v>2698</v>
      </c>
      <c r="Q578">
        <f>SUM(daily_activity[[#This Row],[VeryActiveMinutes]:[SedentaryMinutes]])</f>
        <v>1440</v>
      </c>
      <c r="R578">
        <f>daily_activity[[#This Row],[Total Mintues]]/60</f>
        <v>24</v>
      </c>
      <c r="S578">
        <f>IFERROR(daily_activity[[#This Row],[TotalDistance]]/daily_activity[[#This Row],[TotalSteps]],0)</f>
        <v>7.5927256406041303E-4</v>
      </c>
      <c r="T578">
        <f>IFERROR(daily_activity[[#This Row],[TrackerDistance]]/(daily_activity[[#This Row],[Total Mintues]]*daily_activity[[#This Row],[Step Length]]),0)</f>
        <v>6.7590277777777779</v>
      </c>
      <c r="W578" s="13">
        <v>27745</v>
      </c>
      <c r="X578" s="13">
        <v>4398</v>
      </c>
      <c r="AD578" s="18" t="s">
        <v>58</v>
      </c>
      <c r="AE578" s="18">
        <v>24</v>
      </c>
      <c r="AF578" s="16">
        <v>9733</v>
      </c>
      <c r="AG578" s="16">
        <v>2698</v>
      </c>
    </row>
    <row r="579" spans="1:33" x14ac:dyDescent="0.3">
      <c r="A579">
        <v>8877689391</v>
      </c>
      <c r="B579" s="1">
        <v>42490</v>
      </c>
      <c r="C579" t="str">
        <f t="shared" ref="C579:C642" si="9">TEXT(B579,"dddd")</f>
        <v>Saturday</v>
      </c>
      <c r="D579">
        <v>27745</v>
      </c>
      <c r="E579">
        <v>26.719999309999999</v>
      </c>
      <c r="F579">
        <v>26.719999309999999</v>
      </c>
      <c r="G579">
        <v>0</v>
      </c>
      <c r="H579">
        <v>21.659999849999998</v>
      </c>
      <c r="I579">
        <v>7.9999998000000003E-2</v>
      </c>
      <c r="J579">
        <v>4.9299998279999997</v>
      </c>
      <c r="K579">
        <v>0</v>
      </c>
      <c r="L579">
        <v>124</v>
      </c>
      <c r="M579">
        <v>4</v>
      </c>
      <c r="N579">
        <v>223</v>
      </c>
      <c r="O579">
        <v>1089</v>
      </c>
      <c r="P579">
        <v>4398</v>
      </c>
      <c r="Q579">
        <f>SUM(daily_activity[[#This Row],[VeryActiveMinutes]:[SedentaryMinutes]])</f>
        <v>1440</v>
      </c>
      <c r="R579">
        <f>daily_activity[[#This Row],[Total Mintues]]/60</f>
        <v>24</v>
      </c>
      <c r="S579">
        <f>IFERROR(daily_activity[[#This Row],[TotalDistance]]/daily_activity[[#This Row],[TotalSteps]],0)</f>
        <v>9.6305638169039457E-4</v>
      </c>
      <c r="T579">
        <f>IFERROR(daily_activity[[#This Row],[TrackerDistance]]/(daily_activity[[#This Row],[Total Mintues]]*daily_activity[[#This Row],[Step Length]]),0)</f>
        <v>19.267361111111114</v>
      </c>
      <c r="W579" s="13">
        <v>13162</v>
      </c>
      <c r="X579" s="13">
        <v>1985</v>
      </c>
      <c r="AD579" s="19" t="s">
        <v>59</v>
      </c>
      <c r="AE579" s="19">
        <v>24</v>
      </c>
      <c r="AF579" s="17">
        <v>27745</v>
      </c>
      <c r="AG579" s="17">
        <v>4398</v>
      </c>
    </row>
    <row r="580" spans="1:33" x14ac:dyDescent="0.3">
      <c r="A580">
        <v>1503960366</v>
      </c>
      <c r="B580" s="1">
        <v>42708</v>
      </c>
      <c r="C580" t="str">
        <f t="shared" si="9"/>
        <v>Sunday</v>
      </c>
      <c r="D580">
        <v>13162</v>
      </c>
      <c r="E580">
        <v>8.5</v>
      </c>
      <c r="F580">
        <v>8.5</v>
      </c>
      <c r="G580">
        <v>0</v>
      </c>
      <c r="H580">
        <v>1.8799999949999999</v>
      </c>
      <c r="I580">
        <v>0.55000001200000004</v>
      </c>
      <c r="J580">
        <v>6.0599999430000002</v>
      </c>
      <c r="K580">
        <v>0</v>
      </c>
      <c r="L580">
        <v>25</v>
      </c>
      <c r="M580">
        <v>13</v>
      </c>
      <c r="N580">
        <v>328</v>
      </c>
      <c r="O580">
        <v>728</v>
      </c>
      <c r="P580">
        <v>1985</v>
      </c>
      <c r="Q580">
        <f>SUM(daily_activity[[#This Row],[VeryActiveMinutes]:[SedentaryMinutes]])</f>
        <v>1094</v>
      </c>
      <c r="R580">
        <f>daily_activity[[#This Row],[Total Mintues]]/60</f>
        <v>18.233333333333334</v>
      </c>
      <c r="S580">
        <f>IFERROR(daily_activity[[#This Row],[TotalDistance]]/daily_activity[[#This Row],[TotalSteps]],0)</f>
        <v>6.4579851086461022E-4</v>
      </c>
      <c r="T580">
        <f>IFERROR(daily_activity[[#This Row],[TrackerDistance]]/(daily_activity[[#This Row],[Total Mintues]]*daily_activity[[#This Row],[Step Length]]),0)</f>
        <v>12.031078610603291</v>
      </c>
      <c r="W580" s="13">
        <v>10602</v>
      </c>
      <c r="X580" s="13">
        <v>1820</v>
      </c>
      <c r="AD580" s="18" t="s">
        <v>16</v>
      </c>
      <c r="AE580" s="18">
        <v>18.233333333333334</v>
      </c>
      <c r="AF580" s="16">
        <v>13162</v>
      </c>
      <c r="AG580" s="16">
        <v>1985</v>
      </c>
    </row>
    <row r="581" spans="1:33" x14ac:dyDescent="0.3">
      <c r="A581">
        <v>1503960366</v>
      </c>
      <c r="B581" s="1">
        <v>42374</v>
      </c>
      <c r="C581" t="str">
        <f t="shared" si="9"/>
        <v>Tuesday</v>
      </c>
      <c r="D581">
        <v>10602</v>
      </c>
      <c r="E581">
        <v>6.8099999430000002</v>
      </c>
      <c r="F581">
        <v>6.8099999430000002</v>
      </c>
      <c r="G581">
        <v>0</v>
      </c>
      <c r="H581">
        <v>2.289999962</v>
      </c>
      <c r="I581">
        <v>1.6000000240000001</v>
      </c>
      <c r="J581">
        <v>2.920000076</v>
      </c>
      <c r="K581">
        <v>0</v>
      </c>
      <c r="L581">
        <v>33</v>
      </c>
      <c r="M581">
        <v>35</v>
      </c>
      <c r="N581">
        <v>246</v>
      </c>
      <c r="O581">
        <v>730</v>
      </c>
      <c r="P581">
        <v>1820</v>
      </c>
      <c r="Q581">
        <f>SUM(daily_activity[[#This Row],[VeryActiveMinutes]:[SedentaryMinutes]])</f>
        <v>1044</v>
      </c>
      <c r="R581">
        <f>daily_activity[[#This Row],[Total Mintues]]/60</f>
        <v>17.399999999999999</v>
      </c>
      <c r="S581">
        <f>IFERROR(daily_activity[[#This Row],[TotalDistance]]/daily_activity[[#This Row],[TotalSteps]],0)</f>
        <v>6.4233163016412E-4</v>
      </c>
      <c r="T581">
        <f>IFERROR(daily_activity[[#This Row],[TrackerDistance]]/(daily_activity[[#This Row],[Total Mintues]]*daily_activity[[#This Row],[Step Length]]),0)</f>
        <v>10.155172413793103</v>
      </c>
      <c r="W581" s="13">
        <v>14727</v>
      </c>
      <c r="X581" s="13">
        <v>2004</v>
      </c>
      <c r="AD581" s="19" t="s">
        <v>57</v>
      </c>
      <c r="AE581" s="19">
        <v>17.399999999999999</v>
      </c>
      <c r="AF581" s="17">
        <v>10602</v>
      </c>
      <c r="AG581" s="17">
        <v>1820</v>
      </c>
    </row>
    <row r="582" spans="1:33" x14ac:dyDescent="0.3">
      <c r="A582">
        <v>1503960366</v>
      </c>
      <c r="B582" s="1">
        <v>42405</v>
      </c>
      <c r="C582" t="str">
        <f t="shared" si="9"/>
        <v>Friday</v>
      </c>
      <c r="D582">
        <v>14727</v>
      </c>
      <c r="E582">
        <v>9.7100000380000004</v>
      </c>
      <c r="F582">
        <v>9.7100000380000004</v>
      </c>
      <c r="G582">
        <v>0</v>
      </c>
      <c r="H582">
        <v>3.210000038</v>
      </c>
      <c r="I582">
        <v>0.56999999300000004</v>
      </c>
      <c r="J582">
        <v>5.920000076</v>
      </c>
      <c r="K582">
        <v>0</v>
      </c>
      <c r="L582">
        <v>41</v>
      </c>
      <c r="M582">
        <v>15</v>
      </c>
      <c r="N582">
        <v>277</v>
      </c>
      <c r="O582">
        <v>798</v>
      </c>
      <c r="P582">
        <v>2004</v>
      </c>
      <c r="Q582">
        <f>SUM(daily_activity[[#This Row],[VeryActiveMinutes]:[SedentaryMinutes]])</f>
        <v>1131</v>
      </c>
      <c r="R582">
        <f>daily_activity[[#This Row],[Total Mintues]]/60</f>
        <v>18.850000000000001</v>
      </c>
      <c r="S582">
        <f>IFERROR(daily_activity[[#This Row],[TotalDistance]]/daily_activity[[#This Row],[TotalSteps]],0)</f>
        <v>6.5933320010864397E-4</v>
      </c>
      <c r="T582">
        <f>IFERROR(daily_activity[[#This Row],[TrackerDistance]]/(daily_activity[[#This Row],[Total Mintues]]*daily_activity[[#This Row],[Step Length]]),0)</f>
        <v>13.021220159151195</v>
      </c>
      <c r="W582" s="13">
        <v>15103</v>
      </c>
      <c r="X582" s="13">
        <v>1990</v>
      </c>
      <c r="AD582" s="18" t="s">
        <v>58</v>
      </c>
      <c r="AE582" s="18">
        <v>18.850000000000001</v>
      </c>
      <c r="AF582" s="16">
        <v>14727</v>
      </c>
      <c r="AG582" s="16">
        <v>2004</v>
      </c>
    </row>
    <row r="583" spans="1:33" x14ac:dyDescent="0.3">
      <c r="A583">
        <v>1503960366</v>
      </c>
      <c r="B583" s="1">
        <v>42434</v>
      </c>
      <c r="C583" t="str">
        <f t="shared" si="9"/>
        <v>Saturday</v>
      </c>
      <c r="D583">
        <v>15103</v>
      </c>
      <c r="E583">
        <v>9.6599998469999999</v>
      </c>
      <c r="F583">
        <v>9.6599998469999999</v>
      </c>
      <c r="G583">
        <v>0</v>
      </c>
      <c r="H583">
        <v>3.7300000190000002</v>
      </c>
      <c r="I583">
        <v>1.0499999520000001</v>
      </c>
      <c r="J583">
        <v>4.8800001139999996</v>
      </c>
      <c r="K583">
        <v>0</v>
      </c>
      <c r="L583">
        <v>50</v>
      </c>
      <c r="M583">
        <v>24</v>
      </c>
      <c r="N583">
        <v>254</v>
      </c>
      <c r="O583">
        <v>816</v>
      </c>
      <c r="P583">
        <v>1990</v>
      </c>
      <c r="Q583">
        <f>SUM(daily_activity[[#This Row],[VeryActiveMinutes]:[SedentaryMinutes]])</f>
        <v>1144</v>
      </c>
      <c r="R583">
        <f>daily_activity[[#This Row],[Total Mintues]]/60</f>
        <v>19.066666666666666</v>
      </c>
      <c r="S583">
        <f>IFERROR(daily_activity[[#This Row],[TotalDistance]]/daily_activity[[#This Row],[TotalSteps]],0)</f>
        <v>6.3960801476527847E-4</v>
      </c>
      <c r="T583">
        <f>IFERROR(daily_activity[[#This Row],[TrackerDistance]]/(daily_activity[[#This Row],[Total Mintues]]*daily_activity[[#This Row],[Step Length]]),0)</f>
        <v>13.201923076923075</v>
      </c>
      <c r="W583" s="13">
        <v>11100</v>
      </c>
      <c r="X583" s="13">
        <v>1819</v>
      </c>
      <c r="AD583" s="19" t="s">
        <v>59</v>
      </c>
      <c r="AE583" s="19">
        <v>19.066666666666666</v>
      </c>
      <c r="AF583" s="17">
        <v>15103</v>
      </c>
      <c r="AG583" s="17">
        <v>1990</v>
      </c>
    </row>
    <row r="584" spans="1:33" x14ac:dyDescent="0.3">
      <c r="A584">
        <v>1503960366</v>
      </c>
      <c r="B584" s="1">
        <v>42465</v>
      </c>
      <c r="C584" t="str">
        <f t="shared" si="9"/>
        <v>Tuesday</v>
      </c>
      <c r="D584">
        <v>11100</v>
      </c>
      <c r="E584">
        <v>7.1500000950000002</v>
      </c>
      <c r="F584">
        <v>7.1500000950000002</v>
      </c>
      <c r="G584">
        <v>0</v>
      </c>
      <c r="H584">
        <v>2.460000038</v>
      </c>
      <c r="I584">
        <v>0.87000000499999997</v>
      </c>
      <c r="J584">
        <v>3.8199999330000001</v>
      </c>
      <c r="K584">
        <v>0</v>
      </c>
      <c r="L584">
        <v>36</v>
      </c>
      <c r="M584">
        <v>22</v>
      </c>
      <c r="N584">
        <v>203</v>
      </c>
      <c r="O584">
        <v>1179</v>
      </c>
      <c r="P584">
        <v>1819</v>
      </c>
      <c r="Q584">
        <f>SUM(daily_activity[[#This Row],[VeryActiveMinutes]:[SedentaryMinutes]])</f>
        <v>1440</v>
      </c>
      <c r="R584">
        <f>daily_activity[[#This Row],[Total Mintues]]/60</f>
        <v>24</v>
      </c>
      <c r="S584">
        <f>IFERROR(daily_activity[[#This Row],[TotalDistance]]/daily_activity[[#This Row],[TotalSteps]],0)</f>
        <v>6.4414415270270273E-4</v>
      </c>
      <c r="T584">
        <f>IFERROR(daily_activity[[#This Row],[TrackerDistance]]/(daily_activity[[#This Row],[Total Mintues]]*daily_activity[[#This Row],[Step Length]]),0)</f>
        <v>7.708333333333333</v>
      </c>
      <c r="W584" s="13">
        <v>14070</v>
      </c>
      <c r="X584" s="13">
        <v>1959</v>
      </c>
      <c r="AD584" s="18" t="s">
        <v>57</v>
      </c>
      <c r="AE584" s="18">
        <v>24</v>
      </c>
      <c r="AF584" s="16">
        <v>11100</v>
      </c>
      <c r="AG584" s="16">
        <v>1819</v>
      </c>
    </row>
    <row r="585" spans="1:33" x14ac:dyDescent="0.3">
      <c r="A585">
        <v>1503960366</v>
      </c>
      <c r="B585" s="1">
        <v>42495</v>
      </c>
      <c r="C585" t="str">
        <f t="shared" si="9"/>
        <v>Thursday</v>
      </c>
      <c r="D585">
        <v>14070</v>
      </c>
      <c r="E585">
        <v>8.8999996190000008</v>
      </c>
      <c r="F585">
        <v>8.8999996190000008</v>
      </c>
      <c r="G585">
        <v>0</v>
      </c>
      <c r="H585">
        <v>2.920000076</v>
      </c>
      <c r="I585">
        <v>1.0800000430000001</v>
      </c>
      <c r="J585">
        <v>4.8800001139999996</v>
      </c>
      <c r="K585">
        <v>0</v>
      </c>
      <c r="L585">
        <v>45</v>
      </c>
      <c r="M585">
        <v>24</v>
      </c>
      <c r="N585">
        <v>250</v>
      </c>
      <c r="O585">
        <v>857</v>
      </c>
      <c r="P585">
        <v>1959</v>
      </c>
      <c r="Q585">
        <f>SUM(daily_activity[[#This Row],[VeryActiveMinutes]:[SedentaryMinutes]])</f>
        <v>1176</v>
      </c>
      <c r="R585">
        <f>daily_activity[[#This Row],[Total Mintues]]/60</f>
        <v>19.600000000000001</v>
      </c>
      <c r="S585">
        <f>IFERROR(daily_activity[[#This Row],[TotalDistance]]/daily_activity[[#This Row],[TotalSteps]],0)</f>
        <v>6.3255150099502495E-4</v>
      </c>
      <c r="T585">
        <f>IFERROR(daily_activity[[#This Row],[TrackerDistance]]/(daily_activity[[#This Row],[Total Mintues]]*daily_activity[[#This Row],[Step Length]]),0)</f>
        <v>11.964285714285714</v>
      </c>
      <c r="W585" s="13">
        <v>12159</v>
      </c>
      <c r="X585" s="13">
        <v>1896</v>
      </c>
      <c r="AD585" s="19" t="s">
        <v>60</v>
      </c>
      <c r="AE585" s="19">
        <v>19.600000000000001</v>
      </c>
      <c r="AF585" s="17">
        <v>14070</v>
      </c>
      <c r="AG585" s="17">
        <v>1959</v>
      </c>
    </row>
    <row r="586" spans="1:33" x14ac:dyDescent="0.3">
      <c r="A586">
        <v>1503960366</v>
      </c>
      <c r="B586" s="1">
        <v>42526</v>
      </c>
      <c r="C586" t="str">
        <f t="shared" si="9"/>
        <v>Sunday</v>
      </c>
      <c r="D586">
        <v>12159</v>
      </c>
      <c r="E586">
        <v>8.0299997330000004</v>
      </c>
      <c r="F586">
        <v>8.0299997330000004</v>
      </c>
      <c r="G586">
        <v>0</v>
      </c>
      <c r="H586">
        <v>1.9700000289999999</v>
      </c>
      <c r="I586">
        <v>0.25</v>
      </c>
      <c r="J586">
        <v>5.8099999430000002</v>
      </c>
      <c r="K586">
        <v>0</v>
      </c>
      <c r="L586">
        <v>24</v>
      </c>
      <c r="M586">
        <v>6</v>
      </c>
      <c r="N586">
        <v>289</v>
      </c>
      <c r="O586">
        <v>754</v>
      </c>
      <c r="P586">
        <v>1896</v>
      </c>
      <c r="Q586">
        <f>SUM(daily_activity[[#This Row],[VeryActiveMinutes]:[SedentaryMinutes]])</f>
        <v>1073</v>
      </c>
      <c r="R586">
        <f>daily_activity[[#This Row],[Total Mintues]]/60</f>
        <v>17.883333333333333</v>
      </c>
      <c r="S586">
        <f>IFERROR(daily_activity[[#This Row],[TotalDistance]]/daily_activity[[#This Row],[TotalSteps]],0)</f>
        <v>6.6041613068508931E-4</v>
      </c>
      <c r="T586">
        <f>IFERROR(daily_activity[[#This Row],[TrackerDistance]]/(daily_activity[[#This Row],[Total Mintues]]*daily_activity[[#This Row],[Step Length]]),0)</f>
        <v>11.331780055917985</v>
      </c>
      <c r="W586" s="13">
        <v>11992</v>
      </c>
      <c r="X586" s="13">
        <v>1821</v>
      </c>
      <c r="AD586" s="18" t="s">
        <v>16</v>
      </c>
      <c r="AE586" s="18">
        <v>17.883333333333333</v>
      </c>
      <c r="AF586" s="16">
        <v>12159</v>
      </c>
      <c r="AG586" s="16">
        <v>1896</v>
      </c>
    </row>
    <row r="587" spans="1:33" x14ac:dyDescent="0.3">
      <c r="A587">
        <v>1503960366</v>
      </c>
      <c r="B587" s="1">
        <v>42556</v>
      </c>
      <c r="C587" t="str">
        <f t="shared" si="9"/>
        <v>Tuesday</v>
      </c>
      <c r="D587">
        <v>11992</v>
      </c>
      <c r="E587">
        <v>7.7100000380000004</v>
      </c>
      <c r="F587">
        <v>7.7100000380000004</v>
      </c>
      <c r="G587">
        <v>0</v>
      </c>
      <c r="H587">
        <v>2.460000038</v>
      </c>
      <c r="I587">
        <v>2.119999886</v>
      </c>
      <c r="J587">
        <v>3.130000114</v>
      </c>
      <c r="K587">
        <v>0</v>
      </c>
      <c r="L587">
        <v>37</v>
      </c>
      <c r="M587">
        <v>46</v>
      </c>
      <c r="N587">
        <v>175</v>
      </c>
      <c r="O587">
        <v>833</v>
      </c>
      <c r="P587">
        <v>1821</v>
      </c>
      <c r="Q587">
        <f>SUM(daily_activity[[#This Row],[VeryActiveMinutes]:[SedentaryMinutes]])</f>
        <v>1091</v>
      </c>
      <c r="R587">
        <f>daily_activity[[#This Row],[Total Mintues]]/60</f>
        <v>18.183333333333334</v>
      </c>
      <c r="S587">
        <f>IFERROR(daily_activity[[#This Row],[TotalDistance]]/daily_activity[[#This Row],[TotalSteps]],0)</f>
        <v>6.429286222481655E-4</v>
      </c>
      <c r="T587">
        <f>IFERROR(daily_activity[[#This Row],[TrackerDistance]]/(daily_activity[[#This Row],[Total Mintues]]*daily_activity[[#This Row],[Step Length]]),0)</f>
        <v>10.991750687442712</v>
      </c>
      <c r="W587" s="13">
        <v>10060</v>
      </c>
      <c r="X587" s="13">
        <v>1740</v>
      </c>
      <c r="AD587" s="19" t="s">
        <v>57</v>
      </c>
      <c r="AE587" s="19">
        <v>18.183333333333334</v>
      </c>
      <c r="AF587" s="17">
        <v>11992</v>
      </c>
      <c r="AG587" s="17">
        <v>1821</v>
      </c>
    </row>
    <row r="588" spans="1:33" x14ac:dyDescent="0.3">
      <c r="A588">
        <v>1503960366</v>
      </c>
      <c r="B588" s="1">
        <v>42587</v>
      </c>
      <c r="C588" t="str">
        <f t="shared" si="9"/>
        <v>Friday</v>
      </c>
      <c r="D588">
        <v>10060</v>
      </c>
      <c r="E588">
        <v>6.579999924</v>
      </c>
      <c r="F588">
        <v>6.579999924</v>
      </c>
      <c r="G588">
        <v>0</v>
      </c>
      <c r="H588">
        <v>3.5299999710000001</v>
      </c>
      <c r="I588">
        <v>0.31999999299999998</v>
      </c>
      <c r="J588">
        <v>2.7300000190000002</v>
      </c>
      <c r="K588">
        <v>0</v>
      </c>
      <c r="L588">
        <v>44</v>
      </c>
      <c r="M588">
        <v>8</v>
      </c>
      <c r="N588">
        <v>203</v>
      </c>
      <c r="O588">
        <v>574</v>
      </c>
      <c r="P588">
        <v>1740</v>
      </c>
      <c r="Q588">
        <f>SUM(daily_activity[[#This Row],[VeryActiveMinutes]:[SedentaryMinutes]])</f>
        <v>829</v>
      </c>
      <c r="R588">
        <f>daily_activity[[#This Row],[Total Mintues]]/60</f>
        <v>13.816666666666666</v>
      </c>
      <c r="S588">
        <f>IFERROR(daily_activity[[#This Row],[TotalDistance]]/daily_activity[[#This Row],[TotalSteps]],0)</f>
        <v>6.5407553916500989E-4</v>
      </c>
      <c r="T588">
        <f>IFERROR(daily_activity[[#This Row],[TrackerDistance]]/(daily_activity[[#This Row],[Total Mintues]]*daily_activity[[#This Row],[Step Length]]),0)</f>
        <v>12.135102533172498</v>
      </c>
      <c r="W588" s="13">
        <v>12022</v>
      </c>
      <c r="X588" s="13">
        <v>1819</v>
      </c>
      <c r="AD588" s="18" t="s">
        <v>58</v>
      </c>
      <c r="AE588" s="18">
        <v>13.816666666666666</v>
      </c>
      <c r="AF588" s="16">
        <v>10060</v>
      </c>
      <c r="AG588" s="16">
        <v>1740</v>
      </c>
    </row>
    <row r="589" spans="1:33" x14ac:dyDescent="0.3">
      <c r="A589">
        <v>1503960366</v>
      </c>
      <c r="B589" s="1">
        <v>42618</v>
      </c>
      <c r="C589" t="str">
        <f t="shared" si="9"/>
        <v>Monday</v>
      </c>
      <c r="D589">
        <v>12022</v>
      </c>
      <c r="E589">
        <v>7.7199997900000001</v>
      </c>
      <c r="F589">
        <v>7.7199997900000001</v>
      </c>
      <c r="G589">
        <v>0</v>
      </c>
      <c r="H589">
        <v>3.4500000480000002</v>
      </c>
      <c r="I589">
        <v>0.52999997099999996</v>
      </c>
      <c r="J589">
        <v>3.7400000100000002</v>
      </c>
      <c r="K589">
        <v>0</v>
      </c>
      <c r="L589">
        <v>46</v>
      </c>
      <c r="M589">
        <v>11</v>
      </c>
      <c r="N589">
        <v>206</v>
      </c>
      <c r="O589">
        <v>835</v>
      </c>
      <c r="P589">
        <v>1819</v>
      </c>
      <c r="Q589">
        <f>SUM(daily_activity[[#This Row],[VeryActiveMinutes]:[SedentaryMinutes]])</f>
        <v>1098</v>
      </c>
      <c r="R589">
        <f>daily_activity[[#This Row],[Total Mintues]]/60</f>
        <v>18.3</v>
      </c>
      <c r="S589">
        <f>IFERROR(daily_activity[[#This Row],[TotalDistance]]/daily_activity[[#This Row],[TotalSteps]],0)</f>
        <v>6.42156029778739E-4</v>
      </c>
      <c r="T589">
        <f>IFERROR(daily_activity[[#This Row],[TrackerDistance]]/(daily_activity[[#This Row],[Total Mintues]]*daily_activity[[#This Row],[Step Length]]),0)</f>
        <v>10.948998178506375</v>
      </c>
      <c r="W589" s="13">
        <v>12207</v>
      </c>
      <c r="X589" s="13">
        <v>1859</v>
      </c>
      <c r="AD589" s="19" t="s">
        <v>61</v>
      </c>
      <c r="AE589" s="19">
        <v>18.3</v>
      </c>
      <c r="AF589" s="17">
        <v>12022</v>
      </c>
      <c r="AG589" s="17">
        <v>1819</v>
      </c>
    </row>
    <row r="590" spans="1:33" x14ac:dyDescent="0.3">
      <c r="A590">
        <v>1503960366</v>
      </c>
      <c r="B590" s="1">
        <v>42648</v>
      </c>
      <c r="C590" t="str">
        <f t="shared" si="9"/>
        <v>Wednesday</v>
      </c>
      <c r="D590">
        <v>12207</v>
      </c>
      <c r="E590">
        <v>7.7699999809999998</v>
      </c>
      <c r="F590">
        <v>7.7699999809999998</v>
      </c>
      <c r="G590">
        <v>0</v>
      </c>
      <c r="H590">
        <v>3.3499999049999998</v>
      </c>
      <c r="I590">
        <v>1.1599999670000001</v>
      </c>
      <c r="J590">
        <v>3.2599999899999998</v>
      </c>
      <c r="K590">
        <v>0</v>
      </c>
      <c r="L590">
        <v>46</v>
      </c>
      <c r="M590">
        <v>31</v>
      </c>
      <c r="N590">
        <v>214</v>
      </c>
      <c r="O590">
        <v>746</v>
      </c>
      <c r="P590">
        <v>1859</v>
      </c>
      <c r="Q590">
        <f>SUM(daily_activity[[#This Row],[VeryActiveMinutes]:[SedentaryMinutes]])</f>
        <v>1037</v>
      </c>
      <c r="R590">
        <f>daily_activity[[#This Row],[Total Mintues]]/60</f>
        <v>17.283333333333335</v>
      </c>
      <c r="S590">
        <f>IFERROR(daily_activity[[#This Row],[TotalDistance]]/daily_activity[[#This Row],[TotalSteps]],0)</f>
        <v>6.3652002793479154E-4</v>
      </c>
      <c r="T590">
        <f>IFERROR(daily_activity[[#This Row],[TrackerDistance]]/(daily_activity[[#This Row],[Total Mintues]]*daily_activity[[#This Row],[Step Length]]),0)</f>
        <v>11.771456123432978</v>
      </c>
      <c r="W590" s="13">
        <v>12770</v>
      </c>
      <c r="X590" s="13">
        <v>1783</v>
      </c>
      <c r="AD590" s="18" t="s">
        <v>62</v>
      </c>
      <c r="AE590" s="18">
        <v>17.283333333333335</v>
      </c>
      <c r="AF590" s="16">
        <v>12207</v>
      </c>
      <c r="AG590" s="16">
        <v>1859</v>
      </c>
    </row>
    <row r="591" spans="1:33" x14ac:dyDescent="0.3">
      <c r="A591">
        <v>1503960366</v>
      </c>
      <c r="B591" s="1">
        <v>42679</v>
      </c>
      <c r="C591" t="str">
        <f t="shared" si="9"/>
        <v>Saturday</v>
      </c>
      <c r="D591">
        <v>12770</v>
      </c>
      <c r="E591">
        <v>8.1300001139999996</v>
      </c>
      <c r="F591">
        <v>8.1300001139999996</v>
      </c>
      <c r="G591">
        <v>0</v>
      </c>
      <c r="H591">
        <v>2.5599999430000002</v>
      </c>
      <c r="I591">
        <v>1.0099999900000001</v>
      </c>
      <c r="J591">
        <v>4.5500001909999996</v>
      </c>
      <c r="K591">
        <v>0</v>
      </c>
      <c r="L591">
        <v>36</v>
      </c>
      <c r="M591">
        <v>23</v>
      </c>
      <c r="N591">
        <v>251</v>
      </c>
      <c r="O591">
        <v>669</v>
      </c>
      <c r="P591">
        <v>1783</v>
      </c>
      <c r="Q591">
        <f>SUM(daily_activity[[#This Row],[VeryActiveMinutes]:[SedentaryMinutes]])</f>
        <v>979</v>
      </c>
      <c r="R591">
        <f>daily_activity[[#This Row],[Total Mintues]]/60</f>
        <v>16.316666666666666</v>
      </c>
      <c r="S591">
        <f>IFERROR(daily_activity[[#This Row],[TotalDistance]]/daily_activity[[#This Row],[TotalSteps]],0)</f>
        <v>6.3664840360219265E-4</v>
      </c>
      <c r="T591">
        <f>IFERROR(daily_activity[[#This Row],[TrackerDistance]]/(daily_activity[[#This Row],[Total Mintues]]*daily_activity[[#This Row],[Step Length]]),0)</f>
        <v>13.043922369765065</v>
      </c>
      <c r="W591" s="13">
        <v>8163</v>
      </c>
      <c r="X591" s="13">
        <v>1432</v>
      </c>
      <c r="AD591" s="19" t="s">
        <v>59</v>
      </c>
      <c r="AE591" s="19">
        <v>16.316666666666666</v>
      </c>
      <c r="AF591" s="17">
        <v>12770</v>
      </c>
      <c r="AG591" s="17">
        <v>1783</v>
      </c>
    </row>
    <row r="592" spans="1:33" x14ac:dyDescent="0.3">
      <c r="A592">
        <v>1503960366</v>
      </c>
      <c r="B592" s="1">
        <v>42709</v>
      </c>
      <c r="C592" t="str">
        <f t="shared" si="9"/>
        <v>Monday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1440</v>
      </c>
      <c r="P592">
        <v>0</v>
      </c>
      <c r="Q592">
        <f>SUM(daily_activity[[#This Row],[VeryActiveMinutes]:[SedentaryMinutes]])</f>
        <v>1440</v>
      </c>
      <c r="R592">
        <f>daily_activity[[#This Row],[Total Mintues]]/60</f>
        <v>24</v>
      </c>
      <c r="S592">
        <f>IFERROR(daily_activity[[#This Row],[TotalDistance]]/daily_activity[[#This Row],[TotalSteps]],0)</f>
        <v>0</v>
      </c>
      <c r="T592">
        <f>IFERROR(daily_activity[[#This Row],[TrackerDistance]]/(daily_activity[[#This Row],[Total Mintues]]*daily_activity[[#This Row],[Step Length]]),0)</f>
        <v>0</v>
      </c>
      <c r="W592" s="32">
        <v>36019</v>
      </c>
      <c r="X592" s="13">
        <v>2690</v>
      </c>
      <c r="AD592" s="18" t="s">
        <v>61</v>
      </c>
      <c r="AE592" s="18">
        <v>24</v>
      </c>
      <c r="AF592" s="16">
        <v>0</v>
      </c>
      <c r="AG592" s="16">
        <v>0</v>
      </c>
    </row>
    <row r="593" spans="1:33" x14ac:dyDescent="0.3">
      <c r="A593">
        <v>1624580081</v>
      </c>
      <c r="B593" s="1">
        <v>42708</v>
      </c>
      <c r="C593" t="str">
        <f t="shared" si="9"/>
        <v>Sunday</v>
      </c>
      <c r="D593">
        <v>8163</v>
      </c>
      <c r="E593">
        <v>5.3099999430000002</v>
      </c>
      <c r="F593">
        <v>5.3099999430000002</v>
      </c>
      <c r="G593">
        <v>0</v>
      </c>
      <c r="H593">
        <v>0</v>
      </c>
      <c r="I593">
        <v>0</v>
      </c>
      <c r="J593">
        <v>5.3099999430000002</v>
      </c>
      <c r="K593">
        <v>0</v>
      </c>
      <c r="L593">
        <v>0</v>
      </c>
      <c r="M593">
        <v>0</v>
      </c>
      <c r="N593">
        <v>146</v>
      </c>
      <c r="O593">
        <v>1294</v>
      </c>
      <c r="P593">
        <v>1432</v>
      </c>
      <c r="Q593">
        <f>SUM(daily_activity[[#This Row],[VeryActiveMinutes]:[SedentaryMinutes]])</f>
        <v>1440</v>
      </c>
      <c r="R593">
        <f>daily_activity[[#This Row],[Total Mintues]]/60</f>
        <v>24</v>
      </c>
      <c r="S593">
        <f>IFERROR(daily_activity[[#This Row],[TotalDistance]]/daily_activity[[#This Row],[TotalSteps]],0)</f>
        <v>6.5049613414185959E-4</v>
      </c>
      <c r="T593">
        <f>IFERROR(daily_activity[[#This Row],[TrackerDistance]]/(daily_activity[[#This Row],[Total Mintues]]*daily_activity[[#This Row],[Step Length]]),0)</f>
        <v>5.6687500000000002</v>
      </c>
      <c r="W593" s="13">
        <v>7155</v>
      </c>
      <c r="X593" s="13">
        <v>1497</v>
      </c>
      <c r="AD593" s="19" t="s">
        <v>16</v>
      </c>
      <c r="AE593" s="19">
        <v>24</v>
      </c>
      <c r="AF593" s="17">
        <v>8163</v>
      </c>
      <c r="AG593" s="17">
        <v>1432</v>
      </c>
    </row>
    <row r="594" spans="1:33" x14ac:dyDescent="0.3">
      <c r="A594">
        <v>1624580081</v>
      </c>
      <c r="B594" s="1">
        <v>42374</v>
      </c>
      <c r="C594" t="str">
        <f t="shared" si="9"/>
        <v>Tuesday</v>
      </c>
      <c r="D594">
        <v>36019</v>
      </c>
      <c r="E594">
        <v>28.030000690000001</v>
      </c>
      <c r="F594">
        <v>28.030000690000001</v>
      </c>
      <c r="G594">
        <v>0</v>
      </c>
      <c r="H594">
        <v>21.920000080000001</v>
      </c>
      <c r="I594">
        <v>4.1900000569999998</v>
      </c>
      <c r="J594">
        <v>1.9099999670000001</v>
      </c>
      <c r="K594">
        <v>0.02</v>
      </c>
      <c r="L594">
        <v>186</v>
      </c>
      <c r="M594">
        <v>63</v>
      </c>
      <c r="N594">
        <v>171</v>
      </c>
      <c r="O594">
        <v>1020</v>
      </c>
      <c r="P594">
        <v>2690</v>
      </c>
      <c r="Q594">
        <f>SUM(daily_activity[[#This Row],[VeryActiveMinutes]:[SedentaryMinutes]])</f>
        <v>1440</v>
      </c>
      <c r="R594">
        <f>daily_activity[[#This Row],[Total Mintues]]/60</f>
        <v>24</v>
      </c>
      <c r="S594">
        <f>IFERROR(daily_activity[[#This Row],[TotalDistance]]/daily_activity[[#This Row],[TotalSteps]],0)</f>
        <v>7.7820041339293159E-4</v>
      </c>
      <c r="T594">
        <f>IFERROR(daily_activity[[#This Row],[TrackerDistance]]/(daily_activity[[#This Row],[Total Mintues]]*daily_activity[[#This Row],[Step Length]]),0)</f>
        <v>25.013194444444441</v>
      </c>
      <c r="W594" s="13">
        <v>2100</v>
      </c>
      <c r="X594" s="13">
        <v>1334</v>
      </c>
      <c r="AD594" s="18" t="s">
        <v>57</v>
      </c>
      <c r="AE594" s="18">
        <v>24</v>
      </c>
      <c r="AF594" s="16">
        <v>36019</v>
      </c>
      <c r="AG594" s="16">
        <v>2690</v>
      </c>
    </row>
    <row r="595" spans="1:33" x14ac:dyDescent="0.3">
      <c r="A595">
        <v>1624580081</v>
      </c>
      <c r="B595" s="1">
        <v>42405</v>
      </c>
      <c r="C595" t="str">
        <f t="shared" si="9"/>
        <v>Friday</v>
      </c>
      <c r="D595">
        <v>7155</v>
      </c>
      <c r="E595">
        <v>4.9299998279999997</v>
      </c>
      <c r="F595">
        <v>4.9299998279999997</v>
      </c>
      <c r="G595">
        <v>0</v>
      </c>
      <c r="H595">
        <v>0.86000001400000003</v>
      </c>
      <c r="I595">
        <v>0.58999997400000004</v>
      </c>
      <c r="J595">
        <v>3.4700000289999999</v>
      </c>
      <c r="K595">
        <v>0</v>
      </c>
      <c r="L595">
        <v>7</v>
      </c>
      <c r="M595">
        <v>6</v>
      </c>
      <c r="N595">
        <v>166</v>
      </c>
      <c r="O595">
        <v>1261</v>
      </c>
      <c r="P595">
        <v>1497</v>
      </c>
      <c r="Q595">
        <f>SUM(daily_activity[[#This Row],[VeryActiveMinutes]:[SedentaryMinutes]])</f>
        <v>1440</v>
      </c>
      <c r="R595">
        <f>daily_activity[[#This Row],[Total Mintues]]/60</f>
        <v>24</v>
      </c>
      <c r="S595">
        <f>IFERROR(daily_activity[[#This Row],[TotalDistance]]/daily_activity[[#This Row],[TotalSteps]],0)</f>
        <v>6.8902862725366877E-4</v>
      </c>
      <c r="T595">
        <f>IFERROR(daily_activity[[#This Row],[TrackerDistance]]/(daily_activity[[#This Row],[Total Mintues]]*daily_activity[[#This Row],[Step Length]]),0)</f>
        <v>4.96875</v>
      </c>
      <c r="W595" s="13">
        <v>2193</v>
      </c>
      <c r="X595" s="13">
        <v>1368</v>
      </c>
      <c r="AD595" s="19" t="s">
        <v>58</v>
      </c>
      <c r="AE595" s="19">
        <v>24</v>
      </c>
      <c r="AF595" s="17">
        <v>7155</v>
      </c>
      <c r="AG595" s="17">
        <v>1497</v>
      </c>
    </row>
    <row r="596" spans="1:33" x14ac:dyDescent="0.3">
      <c r="A596">
        <v>1624580081</v>
      </c>
      <c r="B596" s="1">
        <v>42434</v>
      </c>
      <c r="C596" t="str">
        <f t="shared" si="9"/>
        <v>Saturday</v>
      </c>
      <c r="D596">
        <v>2100</v>
      </c>
      <c r="E596">
        <v>1.3700000050000001</v>
      </c>
      <c r="F596">
        <v>1.3700000050000001</v>
      </c>
      <c r="G596">
        <v>0</v>
      </c>
      <c r="H596">
        <v>0</v>
      </c>
      <c r="I596">
        <v>0</v>
      </c>
      <c r="J596">
        <v>1.3400000329999999</v>
      </c>
      <c r="K596">
        <v>0.02</v>
      </c>
      <c r="L596">
        <v>0</v>
      </c>
      <c r="M596">
        <v>0</v>
      </c>
      <c r="N596">
        <v>96</v>
      </c>
      <c r="O596">
        <v>1344</v>
      </c>
      <c r="P596">
        <v>1334</v>
      </c>
      <c r="Q596">
        <f>SUM(daily_activity[[#This Row],[VeryActiveMinutes]:[SedentaryMinutes]])</f>
        <v>1440</v>
      </c>
      <c r="R596">
        <f>daily_activity[[#This Row],[Total Mintues]]/60</f>
        <v>24</v>
      </c>
      <c r="S596">
        <f>IFERROR(daily_activity[[#This Row],[TotalDistance]]/daily_activity[[#This Row],[TotalSteps]],0)</f>
        <v>6.5238095476190478E-4</v>
      </c>
      <c r="T596">
        <f>IFERROR(daily_activity[[#This Row],[TrackerDistance]]/(daily_activity[[#This Row],[Total Mintues]]*daily_activity[[#This Row],[Step Length]]),0)</f>
        <v>1.4583333333333333</v>
      </c>
      <c r="W596" s="13">
        <v>2470</v>
      </c>
      <c r="X596" s="13">
        <v>1370</v>
      </c>
      <c r="AD596" s="18" t="s">
        <v>59</v>
      </c>
      <c r="AE596" s="18">
        <v>24</v>
      </c>
      <c r="AF596" s="16">
        <v>2100</v>
      </c>
      <c r="AG596" s="16">
        <v>1334</v>
      </c>
    </row>
    <row r="597" spans="1:33" x14ac:dyDescent="0.3">
      <c r="A597">
        <v>1624580081</v>
      </c>
      <c r="B597" s="1">
        <v>42465</v>
      </c>
      <c r="C597" t="str">
        <f t="shared" si="9"/>
        <v>Tuesday</v>
      </c>
      <c r="D597">
        <v>2193</v>
      </c>
      <c r="E597">
        <v>1.4299999480000001</v>
      </c>
      <c r="F597">
        <v>1.4299999480000001</v>
      </c>
      <c r="G597">
        <v>0</v>
      </c>
      <c r="H597">
        <v>0</v>
      </c>
      <c r="I597">
        <v>0</v>
      </c>
      <c r="J597">
        <v>1.4199999569999999</v>
      </c>
      <c r="K597">
        <v>0</v>
      </c>
      <c r="L597">
        <v>0</v>
      </c>
      <c r="M597">
        <v>0</v>
      </c>
      <c r="N597">
        <v>118</v>
      </c>
      <c r="O597">
        <v>1322</v>
      </c>
      <c r="P597">
        <v>1368</v>
      </c>
      <c r="Q597">
        <f>SUM(daily_activity[[#This Row],[VeryActiveMinutes]:[SedentaryMinutes]])</f>
        <v>1440</v>
      </c>
      <c r="R597">
        <f>daily_activity[[#This Row],[Total Mintues]]/60</f>
        <v>24</v>
      </c>
      <c r="S597">
        <f>IFERROR(daily_activity[[#This Row],[TotalDistance]]/daily_activity[[#This Row],[TotalSteps]],0)</f>
        <v>6.5207475968992251E-4</v>
      </c>
      <c r="T597">
        <f>IFERROR(daily_activity[[#This Row],[TrackerDistance]]/(daily_activity[[#This Row],[Total Mintues]]*daily_activity[[#This Row],[Step Length]]),0)</f>
        <v>1.5229166666666667</v>
      </c>
      <c r="W597" s="13">
        <v>1727</v>
      </c>
      <c r="X597" s="13">
        <v>1341</v>
      </c>
      <c r="AD597" s="19" t="s">
        <v>57</v>
      </c>
      <c r="AE597" s="19">
        <v>24</v>
      </c>
      <c r="AF597" s="17">
        <v>2193</v>
      </c>
      <c r="AG597" s="17">
        <v>1368</v>
      </c>
    </row>
    <row r="598" spans="1:33" x14ac:dyDescent="0.3">
      <c r="A598">
        <v>1624580081</v>
      </c>
      <c r="B598" s="1">
        <v>42495</v>
      </c>
      <c r="C598" t="str">
        <f t="shared" si="9"/>
        <v>Thursday</v>
      </c>
      <c r="D598">
        <v>2470</v>
      </c>
      <c r="E598">
        <v>1.6100000139999999</v>
      </c>
      <c r="F598">
        <v>1.6100000139999999</v>
      </c>
      <c r="G598">
        <v>0</v>
      </c>
      <c r="H598">
        <v>0</v>
      </c>
      <c r="I598">
        <v>0</v>
      </c>
      <c r="J598">
        <v>1.5800000430000001</v>
      </c>
      <c r="K598">
        <v>0.02</v>
      </c>
      <c r="L598">
        <v>0</v>
      </c>
      <c r="M598">
        <v>0</v>
      </c>
      <c r="N598">
        <v>117</v>
      </c>
      <c r="O598">
        <v>1323</v>
      </c>
      <c r="P598">
        <v>1370</v>
      </c>
      <c r="Q598">
        <f>SUM(daily_activity[[#This Row],[VeryActiveMinutes]:[SedentaryMinutes]])</f>
        <v>1440</v>
      </c>
      <c r="R598">
        <f>daily_activity[[#This Row],[Total Mintues]]/60</f>
        <v>24</v>
      </c>
      <c r="S598">
        <f>IFERROR(daily_activity[[#This Row],[TotalDistance]]/daily_activity[[#This Row],[TotalSteps]],0)</f>
        <v>6.5182186801619431E-4</v>
      </c>
      <c r="T598">
        <f>IFERROR(daily_activity[[#This Row],[TrackerDistance]]/(daily_activity[[#This Row],[Total Mintues]]*daily_activity[[#This Row],[Step Length]]),0)</f>
        <v>1.7152777777777777</v>
      </c>
      <c r="W598" s="13">
        <v>2104</v>
      </c>
      <c r="X598" s="13">
        <v>1474</v>
      </c>
      <c r="AD598" s="18" t="s">
        <v>60</v>
      </c>
      <c r="AE598" s="18">
        <v>24</v>
      </c>
      <c r="AF598" s="16">
        <v>2470</v>
      </c>
      <c r="AG598" s="16">
        <v>1370</v>
      </c>
    </row>
    <row r="599" spans="1:33" x14ac:dyDescent="0.3">
      <c r="A599">
        <v>1624580081</v>
      </c>
      <c r="B599" s="1">
        <v>42526</v>
      </c>
      <c r="C599" t="str">
        <f t="shared" si="9"/>
        <v>Sunday</v>
      </c>
      <c r="D599">
        <v>1727</v>
      </c>
      <c r="E599">
        <v>1.1200000050000001</v>
      </c>
      <c r="F599">
        <v>1.1200000050000001</v>
      </c>
      <c r="G599">
        <v>0</v>
      </c>
      <c r="H599">
        <v>0</v>
      </c>
      <c r="I599">
        <v>0</v>
      </c>
      <c r="J599">
        <v>1.1200000050000001</v>
      </c>
      <c r="K599">
        <v>0.01</v>
      </c>
      <c r="L599">
        <v>0</v>
      </c>
      <c r="M599">
        <v>0</v>
      </c>
      <c r="N599">
        <v>102</v>
      </c>
      <c r="O599">
        <v>1338</v>
      </c>
      <c r="P599">
        <v>1341</v>
      </c>
      <c r="Q599">
        <f>SUM(daily_activity[[#This Row],[VeryActiveMinutes]:[SedentaryMinutes]])</f>
        <v>1440</v>
      </c>
      <c r="R599">
        <f>daily_activity[[#This Row],[Total Mintues]]/60</f>
        <v>24</v>
      </c>
      <c r="S599">
        <f>IFERROR(daily_activity[[#This Row],[TotalDistance]]/daily_activity[[#This Row],[TotalSteps]],0)</f>
        <v>6.4852345396641581E-4</v>
      </c>
      <c r="T599">
        <f>IFERROR(daily_activity[[#This Row],[TrackerDistance]]/(daily_activity[[#This Row],[Total Mintues]]*daily_activity[[#This Row],[Step Length]]),0)</f>
        <v>1.1993055555555556</v>
      </c>
      <c r="W599" s="13">
        <v>3427</v>
      </c>
      <c r="X599" s="13">
        <v>1427</v>
      </c>
      <c r="AD599" s="19" t="s">
        <v>16</v>
      </c>
      <c r="AE599" s="19">
        <v>24</v>
      </c>
      <c r="AF599" s="17">
        <v>1727</v>
      </c>
      <c r="AG599" s="17">
        <v>1341</v>
      </c>
    </row>
    <row r="600" spans="1:33" x14ac:dyDescent="0.3">
      <c r="A600">
        <v>1624580081</v>
      </c>
      <c r="B600" s="1">
        <v>42556</v>
      </c>
      <c r="C600" t="str">
        <f t="shared" si="9"/>
        <v>Tuesday</v>
      </c>
      <c r="D600">
        <v>2104</v>
      </c>
      <c r="E600">
        <v>1.3700000050000001</v>
      </c>
      <c r="F600">
        <v>1.3700000050000001</v>
      </c>
      <c r="G600">
        <v>0</v>
      </c>
      <c r="H600">
        <v>0</v>
      </c>
      <c r="I600">
        <v>0</v>
      </c>
      <c r="J600">
        <v>1.3700000050000001</v>
      </c>
      <c r="K600">
        <v>0</v>
      </c>
      <c r="L600">
        <v>0</v>
      </c>
      <c r="M600">
        <v>0</v>
      </c>
      <c r="N600">
        <v>182</v>
      </c>
      <c r="O600">
        <v>1258</v>
      </c>
      <c r="P600">
        <v>1474</v>
      </c>
      <c r="Q600">
        <f>SUM(daily_activity[[#This Row],[VeryActiveMinutes]:[SedentaryMinutes]])</f>
        <v>1440</v>
      </c>
      <c r="R600">
        <f>daily_activity[[#This Row],[Total Mintues]]/60</f>
        <v>24</v>
      </c>
      <c r="S600">
        <f>IFERROR(daily_activity[[#This Row],[TotalDistance]]/daily_activity[[#This Row],[TotalSteps]],0)</f>
        <v>6.5114068678707223E-4</v>
      </c>
      <c r="T600">
        <f>IFERROR(daily_activity[[#This Row],[TrackerDistance]]/(daily_activity[[#This Row],[Total Mintues]]*daily_activity[[#This Row],[Step Length]]),0)</f>
        <v>1.4611111111111112</v>
      </c>
      <c r="W600" s="13">
        <v>1732</v>
      </c>
      <c r="X600" s="13">
        <v>1328</v>
      </c>
      <c r="AD600" s="18" t="s">
        <v>57</v>
      </c>
      <c r="AE600" s="18">
        <v>24</v>
      </c>
      <c r="AF600" s="16">
        <v>2104</v>
      </c>
      <c r="AG600" s="16">
        <v>1474</v>
      </c>
    </row>
    <row r="601" spans="1:33" x14ac:dyDescent="0.3">
      <c r="A601">
        <v>1624580081</v>
      </c>
      <c r="B601" s="1">
        <v>42587</v>
      </c>
      <c r="C601" t="str">
        <f t="shared" si="9"/>
        <v>Friday</v>
      </c>
      <c r="D601">
        <v>3427</v>
      </c>
      <c r="E601">
        <v>2.2300000190000002</v>
      </c>
      <c r="F601">
        <v>2.2300000190000002</v>
      </c>
      <c r="G601">
        <v>0</v>
      </c>
      <c r="H601">
        <v>0</v>
      </c>
      <c r="I601">
        <v>0</v>
      </c>
      <c r="J601">
        <v>2.2200000289999999</v>
      </c>
      <c r="K601">
        <v>0</v>
      </c>
      <c r="L601">
        <v>0</v>
      </c>
      <c r="M601">
        <v>0</v>
      </c>
      <c r="N601">
        <v>152</v>
      </c>
      <c r="O601">
        <v>1288</v>
      </c>
      <c r="P601">
        <v>1427</v>
      </c>
      <c r="Q601">
        <f>SUM(daily_activity[[#This Row],[VeryActiveMinutes]:[SedentaryMinutes]])</f>
        <v>1440</v>
      </c>
      <c r="R601">
        <f>daily_activity[[#This Row],[Total Mintues]]/60</f>
        <v>24</v>
      </c>
      <c r="S601">
        <f>IFERROR(daily_activity[[#This Row],[TotalDistance]]/daily_activity[[#This Row],[TotalSteps]],0)</f>
        <v>6.5071491654508326E-4</v>
      </c>
      <c r="T601">
        <f>IFERROR(daily_activity[[#This Row],[TrackerDistance]]/(daily_activity[[#This Row],[Total Mintues]]*daily_activity[[#This Row],[Step Length]]),0)</f>
        <v>2.379861111111111</v>
      </c>
      <c r="W601" s="13">
        <v>2969</v>
      </c>
      <c r="X601" s="13">
        <v>1393</v>
      </c>
      <c r="AD601" s="19" t="s">
        <v>58</v>
      </c>
      <c r="AE601" s="19">
        <v>24</v>
      </c>
      <c r="AF601" s="17">
        <v>3427</v>
      </c>
      <c r="AG601" s="17">
        <v>1427</v>
      </c>
    </row>
    <row r="602" spans="1:33" x14ac:dyDescent="0.3">
      <c r="A602">
        <v>1624580081</v>
      </c>
      <c r="B602" s="1">
        <v>42618</v>
      </c>
      <c r="C602" t="str">
        <f t="shared" si="9"/>
        <v>Monday</v>
      </c>
      <c r="D602">
        <v>1732</v>
      </c>
      <c r="E602">
        <v>1.1299999949999999</v>
      </c>
      <c r="F602">
        <v>1.1299999949999999</v>
      </c>
      <c r="G602">
        <v>0</v>
      </c>
      <c r="H602">
        <v>0</v>
      </c>
      <c r="I602">
        <v>0</v>
      </c>
      <c r="J602">
        <v>1.1299999949999999</v>
      </c>
      <c r="K602">
        <v>0</v>
      </c>
      <c r="L602">
        <v>0</v>
      </c>
      <c r="M602">
        <v>0</v>
      </c>
      <c r="N602">
        <v>91</v>
      </c>
      <c r="O602">
        <v>1349</v>
      </c>
      <c r="P602">
        <v>1328</v>
      </c>
      <c r="Q602">
        <f>SUM(daily_activity[[#This Row],[VeryActiveMinutes]:[SedentaryMinutes]])</f>
        <v>1440</v>
      </c>
      <c r="R602">
        <f>daily_activity[[#This Row],[Total Mintues]]/60</f>
        <v>24</v>
      </c>
      <c r="S602">
        <f>IFERROR(daily_activity[[#This Row],[TotalDistance]]/daily_activity[[#This Row],[TotalSteps]],0)</f>
        <v>6.5242493937644336E-4</v>
      </c>
      <c r="T602">
        <f>IFERROR(daily_activity[[#This Row],[TrackerDistance]]/(daily_activity[[#This Row],[Total Mintues]]*daily_activity[[#This Row],[Step Length]]),0)</f>
        <v>1.2027777777777777</v>
      </c>
      <c r="W602" s="13">
        <v>3134</v>
      </c>
      <c r="X602" s="13">
        <v>1359</v>
      </c>
      <c r="AD602" s="18" t="s">
        <v>61</v>
      </c>
      <c r="AE602" s="18">
        <v>24</v>
      </c>
      <c r="AF602" s="16">
        <v>1732</v>
      </c>
      <c r="AG602" s="16">
        <v>1328</v>
      </c>
    </row>
    <row r="603" spans="1:33" x14ac:dyDescent="0.3">
      <c r="A603">
        <v>1624580081</v>
      </c>
      <c r="B603" s="1">
        <v>42648</v>
      </c>
      <c r="C603" t="str">
        <f t="shared" si="9"/>
        <v>Wednesday</v>
      </c>
      <c r="D603">
        <v>2969</v>
      </c>
      <c r="E603">
        <v>1.9299999480000001</v>
      </c>
      <c r="F603">
        <v>1.9299999480000001</v>
      </c>
      <c r="G603">
        <v>0</v>
      </c>
      <c r="H603">
        <v>0</v>
      </c>
      <c r="I603">
        <v>0</v>
      </c>
      <c r="J603">
        <v>1.9199999569999999</v>
      </c>
      <c r="K603">
        <v>0.01</v>
      </c>
      <c r="L603">
        <v>0</v>
      </c>
      <c r="M603">
        <v>0</v>
      </c>
      <c r="N603">
        <v>139</v>
      </c>
      <c r="O603">
        <v>1301</v>
      </c>
      <c r="P603">
        <v>1393</v>
      </c>
      <c r="Q603">
        <f>SUM(daily_activity[[#This Row],[VeryActiveMinutes]:[SedentaryMinutes]])</f>
        <v>1440</v>
      </c>
      <c r="R603">
        <f>daily_activity[[#This Row],[Total Mintues]]/60</f>
        <v>24</v>
      </c>
      <c r="S603">
        <f>IFERROR(daily_activity[[#This Row],[TotalDistance]]/daily_activity[[#This Row],[TotalSteps]],0)</f>
        <v>6.5005050454698557E-4</v>
      </c>
      <c r="T603">
        <f>IFERROR(daily_activity[[#This Row],[TrackerDistance]]/(daily_activity[[#This Row],[Total Mintues]]*daily_activity[[#This Row],[Step Length]]),0)</f>
        <v>2.0618055555555554</v>
      </c>
      <c r="W603" s="13">
        <v>2971</v>
      </c>
      <c r="X603" s="13">
        <v>1002</v>
      </c>
      <c r="AD603" s="19" t="s">
        <v>62</v>
      </c>
      <c r="AE603" s="19">
        <v>24</v>
      </c>
      <c r="AF603" s="17">
        <v>2969</v>
      </c>
      <c r="AG603" s="17">
        <v>1393</v>
      </c>
    </row>
    <row r="604" spans="1:33" x14ac:dyDescent="0.3">
      <c r="A604">
        <v>1624580081</v>
      </c>
      <c r="B604" s="1">
        <v>42679</v>
      </c>
      <c r="C604" t="str">
        <f t="shared" si="9"/>
        <v>Saturday</v>
      </c>
      <c r="D604">
        <v>3134</v>
      </c>
      <c r="E604">
        <v>2.039999962</v>
      </c>
      <c r="F604">
        <v>2.039999962</v>
      </c>
      <c r="G604">
        <v>0</v>
      </c>
      <c r="H604">
        <v>0</v>
      </c>
      <c r="I604">
        <v>0</v>
      </c>
      <c r="J604">
        <v>2.039999962</v>
      </c>
      <c r="K604">
        <v>0</v>
      </c>
      <c r="L604">
        <v>0</v>
      </c>
      <c r="M604">
        <v>0</v>
      </c>
      <c r="N604">
        <v>112</v>
      </c>
      <c r="O604">
        <v>1328</v>
      </c>
      <c r="P604">
        <v>1359</v>
      </c>
      <c r="Q604">
        <f>SUM(daily_activity[[#This Row],[VeryActiveMinutes]:[SedentaryMinutes]])</f>
        <v>1440</v>
      </c>
      <c r="R604">
        <f>daily_activity[[#This Row],[Total Mintues]]/60</f>
        <v>24</v>
      </c>
      <c r="S604">
        <f>IFERROR(daily_activity[[#This Row],[TotalDistance]]/daily_activity[[#This Row],[TotalSteps]],0)</f>
        <v>6.5092532291001915E-4</v>
      </c>
      <c r="T604">
        <f>IFERROR(daily_activity[[#This Row],[TrackerDistance]]/(daily_activity[[#This Row],[Total Mintues]]*daily_activity[[#This Row],[Step Length]]),0)</f>
        <v>2.1763888888888889</v>
      </c>
      <c r="W604" s="13">
        <v>10694</v>
      </c>
      <c r="X604" s="13">
        <v>3199</v>
      </c>
      <c r="AD604" s="18" t="s">
        <v>59</v>
      </c>
      <c r="AE604" s="18">
        <v>24</v>
      </c>
      <c r="AF604" s="16">
        <v>3134</v>
      </c>
      <c r="AG604" s="16">
        <v>1359</v>
      </c>
    </row>
    <row r="605" spans="1:33" x14ac:dyDescent="0.3">
      <c r="A605">
        <v>1624580081</v>
      </c>
      <c r="B605" s="1">
        <v>42709</v>
      </c>
      <c r="C605" t="str">
        <f t="shared" si="9"/>
        <v>Monday</v>
      </c>
      <c r="D605">
        <v>2971</v>
      </c>
      <c r="E605">
        <v>1.9299999480000001</v>
      </c>
      <c r="F605">
        <v>1.9299999480000001</v>
      </c>
      <c r="G605">
        <v>0</v>
      </c>
      <c r="H605">
        <v>0</v>
      </c>
      <c r="I605">
        <v>0</v>
      </c>
      <c r="J605">
        <v>1.9199999569999999</v>
      </c>
      <c r="K605">
        <v>0.01</v>
      </c>
      <c r="L605">
        <v>0</v>
      </c>
      <c r="M605">
        <v>0</v>
      </c>
      <c r="N605">
        <v>107</v>
      </c>
      <c r="O605">
        <v>890</v>
      </c>
      <c r="P605">
        <v>1002</v>
      </c>
      <c r="Q605">
        <f>SUM(daily_activity[[#This Row],[VeryActiveMinutes]:[SedentaryMinutes]])</f>
        <v>997</v>
      </c>
      <c r="R605">
        <f>daily_activity[[#This Row],[Total Mintues]]/60</f>
        <v>16.616666666666667</v>
      </c>
      <c r="S605">
        <f>IFERROR(daily_activity[[#This Row],[TotalDistance]]/daily_activity[[#This Row],[TotalSteps]],0)</f>
        <v>6.4961290743857289E-4</v>
      </c>
      <c r="T605">
        <f>IFERROR(daily_activity[[#This Row],[TrackerDistance]]/(daily_activity[[#This Row],[Total Mintues]]*daily_activity[[#This Row],[Step Length]]),0)</f>
        <v>2.9799398194583753</v>
      </c>
      <c r="W605" s="13">
        <v>6132</v>
      </c>
      <c r="X605" s="13">
        <v>2696</v>
      </c>
      <c r="AD605" s="19" t="s">
        <v>61</v>
      </c>
      <c r="AE605" s="19">
        <v>16.616666666666667</v>
      </c>
      <c r="AF605" s="17">
        <v>2971</v>
      </c>
      <c r="AG605" s="17">
        <v>1002</v>
      </c>
    </row>
    <row r="606" spans="1:33" x14ac:dyDescent="0.3">
      <c r="A606">
        <v>1644430081</v>
      </c>
      <c r="B606" s="1">
        <v>42708</v>
      </c>
      <c r="C606" t="str">
        <f t="shared" si="9"/>
        <v>Sunday</v>
      </c>
      <c r="D606">
        <v>10694</v>
      </c>
      <c r="E606">
        <v>7.7699999809999998</v>
      </c>
      <c r="F606">
        <v>7.7699999809999998</v>
      </c>
      <c r="G606">
        <v>0</v>
      </c>
      <c r="H606">
        <v>0.14000000100000001</v>
      </c>
      <c r="I606">
        <v>2.2999999519999998</v>
      </c>
      <c r="J606">
        <v>5.329999924</v>
      </c>
      <c r="K606">
        <v>0</v>
      </c>
      <c r="L606">
        <v>2</v>
      </c>
      <c r="M606">
        <v>51</v>
      </c>
      <c r="N606">
        <v>256</v>
      </c>
      <c r="O606">
        <v>1131</v>
      </c>
      <c r="P606">
        <v>3199</v>
      </c>
      <c r="Q606">
        <f>SUM(daily_activity[[#This Row],[VeryActiveMinutes]:[SedentaryMinutes]])</f>
        <v>1440</v>
      </c>
      <c r="R606">
        <f>daily_activity[[#This Row],[Total Mintues]]/60</f>
        <v>24</v>
      </c>
      <c r="S606">
        <f>IFERROR(daily_activity[[#This Row],[TotalDistance]]/daily_activity[[#This Row],[TotalSteps]],0)</f>
        <v>7.2657564812044135E-4</v>
      </c>
      <c r="T606">
        <f>IFERROR(daily_activity[[#This Row],[TrackerDistance]]/(daily_activity[[#This Row],[Total Mintues]]*daily_activity[[#This Row],[Step Length]]),0)</f>
        <v>7.426388888888888</v>
      </c>
      <c r="W606" s="13">
        <v>3758</v>
      </c>
      <c r="X606" s="13">
        <v>2580</v>
      </c>
      <c r="AD606" s="18" t="s">
        <v>16</v>
      </c>
      <c r="AE606" s="18">
        <v>24</v>
      </c>
      <c r="AF606" s="16">
        <v>10694</v>
      </c>
      <c r="AG606" s="16">
        <v>3199</v>
      </c>
    </row>
    <row r="607" spans="1:33" x14ac:dyDescent="0.3">
      <c r="A607">
        <v>1644430081</v>
      </c>
      <c r="B607" s="1">
        <v>42374</v>
      </c>
      <c r="C607" t="str">
        <f t="shared" si="9"/>
        <v>Tuesday</v>
      </c>
      <c r="D607">
        <v>6132</v>
      </c>
      <c r="E607">
        <v>4.4600000380000004</v>
      </c>
      <c r="F607">
        <v>4.4600000380000004</v>
      </c>
      <c r="G607">
        <v>0</v>
      </c>
      <c r="H607">
        <v>0.23999999499999999</v>
      </c>
      <c r="I607">
        <v>0.99000001000000004</v>
      </c>
      <c r="J607">
        <v>3.2300000190000002</v>
      </c>
      <c r="K607">
        <v>0</v>
      </c>
      <c r="L607">
        <v>3</v>
      </c>
      <c r="M607">
        <v>24</v>
      </c>
      <c r="N607">
        <v>146</v>
      </c>
      <c r="O607">
        <v>908</v>
      </c>
      <c r="P607">
        <v>2696</v>
      </c>
      <c r="Q607">
        <f>SUM(daily_activity[[#This Row],[VeryActiveMinutes]:[SedentaryMinutes]])</f>
        <v>1081</v>
      </c>
      <c r="R607">
        <f>daily_activity[[#This Row],[Total Mintues]]/60</f>
        <v>18.016666666666666</v>
      </c>
      <c r="S607">
        <f>IFERROR(daily_activity[[#This Row],[TotalDistance]]/daily_activity[[#This Row],[TotalSteps]],0)</f>
        <v>7.2733203489889109E-4</v>
      </c>
      <c r="T607">
        <f>IFERROR(daily_activity[[#This Row],[TrackerDistance]]/(daily_activity[[#This Row],[Total Mintues]]*daily_activity[[#This Row],[Step Length]]),0)</f>
        <v>5.6725254394079556</v>
      </c>
      <c r="W607" s="13">
        <v>12850</v>
      </c>
      <c r="X607" s="13">
        <v>3324</v>
      </c>
      <c r="AD607" s="19" t="s">
        <v>57</v>
      </c>
      <c r="AE607" s="19">
        <v>18.016666666666666</v>
      </c>
      <c r="AF607" s="17">
        <v>6132</v>
      </c>
      <c r="AG607" s="17">
        <v>2696</v>
      </c>
    </row>
    <row r="608" spans="1:33" x14ac:dyDescent="0.3">
      <c r="A608">
        <v>1644430081</v>
      </c>
      <c r="B608" s="1">
        <v>42405</v>
      </c>
      <c r="C608" t="str">
        <f t="shared" si="9"/>
        <v>Friday</v>
      </c>
      <c r="D608">
        <v>3758</v>
      </c>
      <c r="E608">
        <v>2.7300000190000002</v>
      </c>
      <c r="F608">
        <v>2.7300000190000002</v>
      </c>
      <c r="G608">
        <v>0</v>
      </c>
      <c r="H608">
        <v>7.0000000000000007E-2</v>
      </c>
      <c r="I608">
        <v>0.310000002</v>
      </c>
      <c r="J608">
        <v>2.3499999049999998</v>
      </c>
      <c r="K608">
        <v>0</v>
      </c>
      <c r="L608">
        <v>1</v>
      </c>
      <c r="M608">
        <v>7</v>
      </c>
      <c r="N608">
        <v>148</v>
      </c>
      <c r="O608">
        <v>682</v>
      </c>
      <c r="P608">
        <v>2580</v>
      </c>
      <c r="Q608">
        <f>SUM(daily_activity[[#This Row],[VeryActiveMinutes]:[SedentaryMinutes]])</f>
        <v>838</v>
      </c>
      <c r="R608">
        <f>daily_activity[[#This Row],[Total Mintues]]/60</f>
        <v>13.966666666666667</v>
      </c>
      <c r="S608">
        <f>IFERROR(daily_activity[[#This Row],[TotalDistance]]/daily_activity[[#This Row],[TotalSteps]],0)</f>
        <v>7.2645024454497077E-4</v>
      </c>
      <c r="T608">
        <f>IFERROR(daily_activity[[#This Row],[TrackerDistance]]/(daily_activity[[#This Row],[Total Mintues]]*daily_activity[[#This Row],[Step Length]]),0)</f>
        <v>4.4844868735083532</v>
      </c>
      <c r="W608" s="13">
        <v>2309</v>
      </c>
      <c r="X608" s="13">
        <v>2222</v>
      </c>
      <c r="AD608" s="18" t="s">
        <v>58</v>
      </c>
      <c r="AE608" s="18">
        <v>13.966666666666667</v>
      </c>
      <c r="AF608" s="16">
        <v>3758</v>
      </c>
      <c r="AG608" s="16">
        <v>2580</v>
      </c>
    </row>
    <row r="609" spans="1:33" x14ac:dyDescent="0.3">
      <c r="A609">
        <v>1644430081</v>
      </c>
      <c r="B609" s="1">
        <v>42434</v>
      </c>
      <c r="C609" t="str">
        <f t="shared" si="9"/>
        <v>Saturday</v>
      </c>
      <c r="D609">
        <v>12850</v>
      </c>
      <c r="E609">
        <v>9.3400001530000001</v>
      </c>
      <c r="F609">
        <v>9.3400001530000001</v>
      </c>
      <c r="G609">
        <v>0</v>
      </c>
      <c r="H609">
        <v>0.72000002900000004</v>
      </c>
      <c r="I609">
        <v>4.0900001530000001</v>
      </c>
      <c r="J609">
        <v>4.5399999619999996</v>
      </c>
      <c r="K609">
        <v>0</v>
      </c>
      <c r="L609">
        <v>10</v>
      </c>
      <c r="M609">
        <v>94</v>
      </c>
      <c r="N609">
        <v>221</v>
      </c>
      <c r="O609">
        <v>1115</v>
      </c>
      <c r="P609">
        <v>3324</v>
      </c>
      <c r="Q609">
        <f>SUM(daily_activity[[#This Row],[VeryActiveMinutes]:[SedentaryMinutes]])</f>
        <v>1440</v>
      </c>
      <c r="R609">
        <f>daily_activity[[#This Row],[Total Mintues]]/60</f>
        <v>24</v>
      </c>
      <c r="S609">
        <f>IFERROR(daily_activity[[#This Row],[TotalDistance]]/daily_activity[[#This Row],[TotalSteps]],0)</f>
        <v>7.268482609338521E-4</v>
      </c>
      <c r="T609">
        <f>IFERROR(daily_activity[[#This Row],[TrackerDistance]]/(daily_activity[[#This Row],[Total Mintues]]*daily_activity[[#This Row],[Step Length]]),0)</f>
        <v>8.9236111111111107</v>
      </c>
      <c r="W609" s="13">
        <v>4363</v>
      </c>
      <c r="X609" s="13">
        <v>2463</v>
      </c>
      <c r="AD609" s="19" t="s">
        <v>59</v>
      </c>
      <c r="AE609" s="19">
        <v>24</v>
      </c>
      <c r="AF609" s="17">
        <v>12850</v>
      </c>
      <c r="AG609" s="17">
        <v>3324</v>
      </c>
    </row>
    <row r="610" spans="1:33" x14ac:dyDescent="0.3">
      <c r="A610">
        <v>1644430081</v>
      </c>
      <c r="B610" s="1">
        <v>42465</v>
      </c>
      <c r="C610" t="str">
        <f t="shared" si="9"/>
        <v>Tuesday</v>
      </c>
      <c r="D610">
        <v>2309</v>
      </c>
      <c r="E610">
        <v>1.6799999480000001</v>
      </c>
      <c r="F610">
        <v>1.6799999480000001</v>
      </c>
      <c r="G610">
        <v>0</v>
      </c>
      <c r="H610">
        <v>0</v>
      </c>
      <c r="I610">
        <v>0</v>
      </c>
      <c r="J610">
        <v>1.6599999670000001</v>
      </c>
      <c r="K610">
        <v>0.02</v>
      </c>
      <c r="L610">
        <v>0</v>
      </c>
      <c r="M610">
        <v>0</v>
      </c>
      <c r="N610">
        <v>52</v>
      </c>
      <c r="O610">
        <v>1388</v>
      </c>
      <c r="P610">
        <v>2222</v>
      </c>
      <c r="Q610">
        <f>SUM(daily_activity[[#This Row],[VeryActiveMinutes]:[SedentaryMinutes]])</f>
        <v>1440</v>
      </c>
      <c r="R610">
        <f>daily_activity[[#This Row],[Total Mintues]]/60</f>
        <v>24</v>
      </c>
      <c r="S610">
        <f>IFERROR(daily_activity[[#This Row],[TotalDistance]]/daily_activity[[#This Row],[TotalSteps]],0)</f>
        <v>7.2758767778258995E-4</v>
      </c>
      <c r="T610">
        <f>IFERROR(daily_activity[[#This Row],[TrackerDistance]]/(daily_activity[[#This Row],[Total Mintues]]*daily_activity[[#This Row],[Step Length]]),0)</f>
        <v>1.603472222222222</v>
      </c>
      <c r="W610" s="13">
        <v>9787</v>
      </c>
      <c r="X610" s="13">
        <v>3328</v>
      </c>
      <c r="AD610" s="18" t="s">
        <v>57</v>
      </c>
      <c r="AE610" s="18">
        <v>24</v>
      </c>
      <c r="AF610" s="16">
        <v>2309</v>
      </c>
      <c r="AG610" s="16">
        <v>2222</v>
      </c>
    </row>
    <row r="611" spans="1:33" x14ac:dyDescent="0.3">
      <c r="A611">
        <v>1644430081</v>
      </c>
      <c r="B611" s="1">
        <v>42495</v>
      </c>
      <c r="C611" t="str">
        <f t="shared" si="9"/>
        <v>Thursday</v>
      </c>
      <c r="D611">
        <v>4363</v>
      </c>
      <c r="E611">
        <v>3.1900000569999998</v>
      </c>
      <c r="F611">
        <v>3.1900000569999998</v>
      </c>
      <c r="G611">
        <v>0</v>
      </c>
      <c r="H611">
        <v>0.519999981</v>
      </c>
      <c r="I611">
        <v>0.540000021</v>
      </c>
      <c r="J611">
        <v>2.130000114</v>
      </c>
      <c r="K611">
        <v>0.01</v>
      </c>
      <c r="L611">
        <v>6</v>
      </c>
      <c r="M611">
        <v>12</v>
      </c>
      <c r="N611">
        <v>81</v>
      </c>
      <c r="O611">
        <v>1341</v>
      </c>
      <c r="P611">
        <v>2463</v>
      </c>
      <c r="Q611">
        <f>SUM(daily_activity[[#This Row],[VeryActiveMinutes]:[SedentaryMinutes]])</f>
        <v>1440</v>
      </c>
      <c r="R611">
        <f>daily_activity[[#This Row],[Total Mintues]]/60</f>
        <v>24</v>
      </c>
      <c r="S611">
        <f>IFERROR(daily_activity[[#This Row],[TotalDistance]]/daily_activity[[#This Row],[TotalSteps]],0)</f>
        <v>7.3114830552372214E-4</v>
      </c>
      <c r="T611">
        <f>IFERROR(daily_activity[[#This Row],[TrackerDistance]]/(daily_activity[[#This Row],[Total Mintues]]*daily_activity[[#This Row],[Step Length]]),0)</f>
        <v>3.0298611111111109</v>
      </c>
      <c r="W611" s="13">
        <v>13372</v>
      </c>
      <c r="X611" s="13">
        <v>3404</v>
      </c>
      <c r="AD611" s="19" t="s">
        <v>60</v>
      </c>
      <c r="AE611" s="19">
        <v>24</v>
      </c>
      <c r="AF611" s="17">
        <v>4363</v>
      </c>
      <c r="AG611" s="17">
        <v>2463</v>
      </c>
    </row>
    <row r="612" spans="1:33" x14ac:dyDescent="0.3">
      <c r="A612">
        <v>1644430081</v>
      </c>
      <c r="B612" s="1">
        <v>42526</v>
      </c>
      <c r="C612" t="str">
        <f t="shared" si="9"/>
        <v>Sunday</v>
      </c>
      <c r="D612">
        <v>9787</v>
      </c>
      <c r="E612">
        <v>7.1199998860000004</v>
      </c>
      <c r="F612">
        <v>7.1199998860000004</v>
      </c>
      <c r="G612">
        <v>0</v>
      </c>
      <c r="H612">
        <v>0.81999999300000004</v>
      </c>
      <c r="I612">
        <v>0.27000001099999998</v>
      </c>
      <c r="J612">
        <v>6.0100002290000001</v>
      </c>
      <c r="K612">
        <v>0.02</v>
      </c>
      <c r="L612">
        <v>11</v>
      </c>
      <c r="M612">
        <v>6</v>
      </c>
      <c r="N612">
        <v>369</v>
      </c>
      <c r="O612">
        <v>1054</v>
      </c>
      <c r="P612">
        <v>3328</v>
      </c>
      <c r="Q612">
        <f>SUM(daily_activity[[#This Row],[VeryActiveMinutes]:[SedentaryMinutes]])</f>
        <v>1440</v>
      </c>
      <c r="R612">
        <f>daily_activity[[#This Row],[Total Mintues]]/60</f>
        <v>24</v>
      </c>
      <c r="S612">
        <f>IFERROR(daily_activity[[#This Row],[TotalDistance]]/daily_activity[[#This Row],[TotalSteps]],0)</f>
        <v>7.2749564585674882E-4</v>
      </c>
      <c r="T612">
        <f>IFERROR(daily_activity[[#This Row],[TrackerDistance]]/(daily_activity[[#This Row],[Total Mintues]]*daily_activity[[#This Row],[Step Length]]),0)</f>
        <v>6.7965277777777775</v>
      </c>
      <c r="W612" s="13">
        <v>6724</v>
      </c>
      <c r="X612" s="13">
        <v>2987</v>
      </c>
      <c r="AD612" s="18" t="s">
        <v>16</v>
      </c>
      <c r="AE612" s="18">
        <v>24</v>
      </c>
      <c r="AF612" s="16">
        <v>9787</v>
      </c>
      <c r="AG612" s="16">
        <v>3328</v>
      </c>
    </row>
    <row r="613" spans="1:33" x14ac:dyDescent="0.3">
      <c r="A613">
        <v>1644430081</v>
      </c>
      <c r="B613" s="1">
        <v>42556</v>
      </c>
      <c r="C613" t="str">
        <f t="shared" si="9"/>
        <v>Tuesday</v>
      </c>
      <c r="D613">
        <v>13372</v>
      </c>
      <c r="E613">
        <v>9.7200002669999996</v>
      </c>
      <c r="F613">
        <v>9.7200002669999996</v>
      </c>
      <c r="G613">
        <v>0</v>
      </c>
      <c r="H613">
        <v>3.2599999899999998</v>
      </c>
      <c r="I613">
        <v>0.790000021</v>
      </c>
      <c r="J613">
        <v>5.670000076</v>
      </c>
      <c r="K613">
        <v>0.01</v>
      </c>
      <c r="L613">
        <v>41</v>
      </c>
      <c r="M613">
        <v>17</v>
      </c>
      <c r="N613">
        <v>243</v>
      </c>
      <c r="O613">
        <v>1139</v>
      </c>
      <c r="P613">
        <v>3404</v>
      </c>
      <c r="Q613">
        <f>SUM(daily_activity[[#This Row],[VeryActiveMinutes]:[SedentaryMinutes]])</f>
        <v>1440</v>
      </c>
      <c r="R613">
        <f>daily_activity[[#This Row],[Total Mintues]]/60</f>
        <v>24</v>
      </c>
      <c r="S613">
        <f>IFERROR(daily_activity[[#This Row],[TotalDistance]]/daily_activity[[#This Row],[TotalSteps]],0)</f>
        <v>7.2689203312892607E-4</v>
      </c>
      <c r="T613">
        <f>IFERROR(daily_activity[[#This Row],[TrackerDistance]]/(daily_activity[[#This Row],[Total Mintues]]*daily_activity[[#This Row],[Step Length]]),0)</f>
        <v>9.2861111111111114</v>
      </c>
      <c r="W613" s="13">
        <v>6643</v>
      </c>
      <c r="X613" s="13">
        <v>3008</v>
      </c>
      <c r="AD613" s="19" t="s">
        <v>57</v>
      </c>
      <c r="AE613" s="19">
        <v>24</v>
      </c>
      <c r="AF613" s="17">
        <v>13372</v>
      </c>
      <c r="AG613" s="17">
        <v>3404</v>
      </c>
    </row>
    <row r="614" spans="1:33" x14ac:dyDescent="0.3">
      <c r="A614">
        <v>1644430081</v>
      </c>
      <c r="B614" s="1">
        <v>42587</v>
      </c>
      <c r="C614" t="str">
        <f t="shared" si="9"/>
        <v>Friday</v>
      </c>
      <c r="D614">
        <v>6724</v>
      </c>
      <c r="E614">
        <v>4.8899998660000001</v>
      </c>
      <c r="F614">
        <v>4.8899998660000001</v>
      </c>
      <c r="G614">
        <v>0</v>
      </c>
      <c r="H614">
        <v>0</v>
      </c>
      <c r="I614">
        <v>0</v>
      </c>
      <c r="J614">
        <v>4.8800001139999996</v>
      </c>
      <c r="K614">
        <v>0</v>
      </c>
      <c r="L614">
        <v>0</v>
      </c>
      <c r="M614">
        <v>0</v>
      </c>
      <c r="N614">
        <v>295</v>
      </c>
      <c r="O614">
        <v>991</v>
      </c>
      <c r="P614">
        <v>2987</v>
      </c>
      <c r="Q614">
        <f>SUM(daily_activity[[#This Row],[VeryActiveMinutes]:[SedentaryMinutes]])</f>
        <v>1286</v>
      </c>
      <c r="R614">
        <f>daily_activity[[#This Row],[Total Mintues]]/60</f>
        <v>21.433333333333334</v>
      </c>
      <c r="S614">
        <f>IFERROR(daily_activity[[#This Row],[TotalDistance]]/daily_activity[[#This Row],[TotalSteps]],0)</f>
        <v>7.272456671624034E-4</v>
      </c>
      <c r="T614">
        <f>IFERROR(daily_activity[[#This Row],[TrackerDistance]]/(daily_activity[[#This Row],[Total Mintues]]*daily_activity[[#This Row],[Step Length]]),0)</f>
        <v>5.2286158631415232</v>
      </c>
      <c r="W614" s="13">
        <v>9167</v>
      </c>
      <c r="X614" s="13">
        <v>2799</v>
      </c>
      <c r="AD614" s="18" t="s">
        <v>58</v>
      </c>
      <c r="AE614" s="18">
        <v>21.433333333333334</v>
      </c>
      <c r="AF614" s="16">
        <v>6724</v>
      </c>
      <c r="AG614" s="16">
        <v>2987</v>
      </c>
    </row>
    <row r="615" spans="1:33" x14ac:dyDescent="0.3">
      <c r="A615">
        <v>1644430081</v>
      </c>
      <c r="B615" s="1">
        <v>42618</v>
      </c>
      <c r="C615" t="str">
        <f t="shared" si="9"/>
        <v>Monday</v>
      </c>
      <c r="D615">
        <v>6643</v>
      </c>
      <c r="E615">
        <v>4.829999924</v>
      </c>
      <c r="F615">
        <v>4.829999924</v>
      </c>
      <c r="G615">
        <v>0</v>
      </c>
      <c r="H615">
        <v>2.3900001049999999</v>
      </c>
      <c r="I615">
        <v>0.34999999399999998</v>
      </c>
      <c r="J615">
        <v>2.0899999139999998</v>
      </c>
      <c r="K615">
        <v>0.01</v>
      </c>
      <c r="L615">
        <v>32</v>
      </c>
      <c r="M615">
        <v>6</v>
      </c>
      <c r="N615">
        <v>303</v>
      </c>
      <c r="O615">
        <v>1099</v>
      </c>
      <c r="P615">
        <v>3008</v>
      </c>
      <c r="Q615">
        <f>SUM(daily_activity[[#This Row],[VeryActiveMinutes]:[SedentaryMinutes]])</f>
        <v>1440</v>
      </c>
      <c r="R615">
        <f>daily_activity[[#This Row],[Total Mintues]]/60</f>
        <v>24</v>
      </c>
      <c r="S615">
        <f>IFERROR(daily_activity[[#This Row],[TotalDistance]]/daily_activity[[#This Row],[TotalSteps]],0)</f>
        <v>7.2708112659942796E-4</v>
      </c>
      <c r="T615">
        <f>IFERROR(daily_activity[[#This Row],[TrackerDistance]]/(daily_activity[[#This Row],[Total Mintues]]*daily_activity[[#This Row],[Step Length]]),0)</f>
        <v>4.6131944444444448</v>
      </c>
      <c r="W615" s="13">
        <v>1329</v>
      </c>
      <c r="X615" s="13">
        <v>1276</v>
      </c>
      <c r="AD615" s="19" t="s">
        <v>61</v>
      </c>
      <c r="AE615" s="19">
        <v>24</v>
      </c>
      <c r="AF615" s="17">
        <v>6643</v>
      </c>
      <c r="AG615" s="17">
        <v>3008</v>
      </c>
    </row>
    <row r="616" spans="1:33" x14ac:dyDescent="0.3">
      <c r="A616">
        <v>1644430081</v>
      </c>
      <c r="B616" s="1">
        <v>42648</v>
      </c>
      <c r="C616" t="str">
        <f t="shared" si="9"/>
        <v>Wednesday</v>
      </c>
      <c r="D616">
        <v>9167</v>
      </c>
      <c r="E616">
        <v>6.6599998469999999</v>
      </c>
      <c r="F616">
        <v>6.6599998469999999</v>
      </c>
      <c r="G616">
        <v>0</v>
      </c>
      <c r="H616">
        <v>0.87999999500000003</v>
      </c>
      <c r="I616">
        <v>0.810000002</v>
      </c>
      <c r="J616">
        <v>4.9699997900000001</v>
      </c>
      <c r="K616">
        <v>0.01</v>
      </c>
      <c r="L616">
        <v>12</v>
      </c>
      <c r="M616">
        <v>19</v>
      </c>
      <c r="N616">
        <v>155</v>
      </c>
      <c r="O616">
        <v>1254</v>
      </c>
      <c r="P616">
        <v>2799</v>
      </c>
      <c r="Q616">
        <f>SUM(daily_activity[[#This Row],[VeryActiveMinutes]:[SedentaryMinutes]])</f>
        <v>1440</v>
      </c>
      <c r="R616">
        <f>daily_activity[[#This Row],[Total Mintues]]/60</f>
        <v>24</v>
      </c>
      <c r="S616">
        <f>IFERROR(daily_activity[[#This Row],[TotalDistance]]/daily_activity[[#This Row],[TotalSteps]],0)</f>
        <v>7.2651901898112799E-4</v>
      </c>
      <c r="T616">
        <f>IFERROR(daily_activity[[#This Row],[TrackerDistance]]/(daily_activity[[#This Row],[Total Mintues]]*daily_activity[[#This Row],[Step Length]]),0)</f>
        <v>6.3659722222222221</v>
      </c>
      <c r="W616" s="13">
        <v>6697</v>
      </c>
      <c r="X616" s="13">
        <v>2030</v>
      </c>
      <c r="AD616" s="18" t="s">
        <v>62</v>
      </c>
      <c r="AE616" s="18">
        <v>24</v>
      </c>
      <c r="AF616" s="16">
        <v>9167</v>
      </c>
      <c r="AG616" s="16">
        <v>2799</v>
      </c>
    </row>
    <row r="617" spans="1:33" x14ac:dyDescent="0.3">
      <c r="A617">
        <v>1644430081</v>
      </c>
      <c r="B617" s="1">
        <v>42679</v>
      </c>
      <c r="C617" t="str">
        <f t="shared" si="9"/>
        <v>Saturday</v>
      </c>
      <c r="D617">
        <v>1329</v>
      </c>
      <c r="E617">
        <v>0.97000002900000004</v>
      </c>
      <c r="F617">
        <v>0.97000002900000004</v>
      </c>
      <c r="G617">
        <v>0</v>
      </c>
      <c r="H617">
        <v>0</v>
      </c>
      <c r="I617">
        <v>0</v>
      </c>
      <c r="J617">
        <v>0.94999998799999996</v>
      </c>
      <c r="K617">
        <v>0.01</v>
      </c>
      <c r="L617">
        <v>0</v>
      </c>
      <c r="M617">
        <v>0</v>
      </c>
      <c r="N617">
        <v>49</v>
      </c>
      <c r="O617">
        <v>713</v>
      </c>
      <c r="P617">
        <v>1276</v>
      </c>
      <c r="Q617">
        <f>SUM(daily_activity[[#This Row],[VeryActiveMinutes]:[SedentaryMinutes]])</f>
        <v>762</v>
      </c>
      <c r="R617">
        <f>daily_activity[[#This Row],[Total Mintues]]/60</f>
        <v>12.7</v>
      </c>
      <c r="S617">
        <f>IFERROR(daily_activity[[#This Row],[TotalDistance]]/daily_activity[[#This Row],[TotalSteps]],0)</f>
        <v>7.2987210609480819E-4</v>
      </c>
      <c r="T617">
        <f>IFERROR(daily_activity[[#This Row],[TrackerDistance]]/(daily_activity[[#This Row],[Total Mintues]]*daily_activity[[#This Row],[Step Length]]),0)</f>
        <v>1.7440944881889762</v>
      </c>
      <c r="W617" s="13">
        <v>2573</v>
      </c>
      <c r="X617" s="13">
        <v>1541</v>
      </c>
      <c r="AD617" s="19" t="s">
        <v>59</v>
      </c>
      <c r="AE617" s="19">
        <v>12.7</v>
      </c>
      <c r="AF617" s="17">
        <v>1329</v>
      </c>
      <c r="AG617" s="17">
        <v>1276</v>
      </c>
    </row>
    <row r="618" spans="1:33" x14ac:dyDescent="0.3">
      <c r="A618">
        <v>1844505072</v>
      </c>
      <c r="B618" s="1">
        <v>42708</v>
      </c>
      <c r="C618" t="str">
        <f t="shared" si="9"/>
        <v>Sunday</v>
      </c>
      <c r="D618">
        <v>6697</v>
      </c>
      <c r="E618">
        <v>4.4299998279999997</v>
      </c>
      <c r="F618">
        <v>4.4299998279999997</v>
      </c>
      <c r="G618">
        <v>0</v>
      </c>
      <c r="H618">
        <v>0</v>
      </c>
      <c r="I618">
        <v>0</v>
      </c>
      <c r="J618">
        <v>4.4299998279999997</v>
      </c>
      <c r="K618">
        <v>0</v>
      </c>
      <c r="L618">
        <v>0</v>
      </c>
      <c r="M618">
        <v>0</v>
      </c>
      <c r="N618">
        <v>339</v>
      </c>
      <c r="O618">
        <v>1101</v>
      </c>
      <c r="P618">
        <v>2030</v>
      </c>
      <c r="Q618">
        <f>SUM(daily_activity[[#This Row],[VeryActiveMinutes]:[SedentaryMinutes]])</f>
        <v>1440</v>
      </c>
      <c r="R618">
        <f>daily_activity[[#This Row],[Total Mintues]]/60</f>
        <v>24</v>
      </c>
      <c r="S618">
        <f>IFERROR(daily_activity[[#This Row],[TotalDistance]]/daily_activity[[#This Row],[TotalSteps]],0)</f>
        <v>6.6149019381812749E-4</v>
      </c>
      <c r="T618">
        <f>IFERROR(daily_activity[[#This Row],[TrackerDistance]]/(daily_activity[[#This Row],[Total Mintues]]*daily_activity[[#This Row],[Step Length]]),0)</f>
        <v>4.6506944444444445</v>
      </c>
      <c r="W618" s="13">
        <v>0</v>
      </c>
      <c r="X618" s="13">
        <v>1348</v>
      </c>
      <c r="AD618" s="18" t="s">
        <v>16</v>
      </c>
      <c r="AE618" s="18">
        <v>24</v>
      </c>
      <c r="AF618" s="16">
        <v>6697</v>
      </c>
      <c r="AG618" s="16">
        <v>2030</v>
      </c>
    </row>
    <row r="619" spans="1:33" x14ac:dyDescent="0.3">
      <c r="A619">
        <v>1844505072</v>
      </c>
      <c r="B619" s="1">
        <v>42374</v>
      </c>
      <c r="C619" t="str">
        <f t="shared" si="9"/>
        <v>Tuesday</v>
      </c>
      <c r="D619">
        <v>2573</v>
      </c>
      <c r="E619">
        <v>1.7000000479999999</v>
      </c>
      <c r="F619">
        <v>1.7000000479999999</v>
      </c>
      <c r="G619">
        <v>0</v>
      </c>
      <c r="H619">
        <v>0</v>
      </c>
      <c r="I619">
        <v>0.25999999000000001</v>
      </c>
      <c r="J619">
        <v>1.4500000479999999</v>
      </c>
      <c r="K619">
        <v>0</v>
      </c>
      <c r="L619">
        <v>0</v>
      </c>
      <c r="M619">
        <v>7</v>
      </c>
      <c r="N619">
        <v>75</v>
      </c>
      <c r="O619">
        <v>585</v>
      </c>
      <c r="P619">
        <v>1541</v>
      </c>
      <c r="Q619">
        <f>SUM(daily_activity[[#This Row],[VeryActiveMinutes]:[SedentaryMinutes]])</f>
        <v>667</v>
      </c>
      <c r="R619">
        <f>daily_activity[[#This Row],[Total Mintues]]/60</f>
        <v>11.116666666666667</v>
      </c>
      <c r="S619">
        <f>IFERROR(daily_activity[[#This Row],[TotalDistance]]/daily_activity[[#This Row],[TotalSteps]],0)</f>
        <v>6.6070736416634277E-4</v>
      </c>
      <c r="T619">
        <f>IFERROR(daily_activity[[#This Row],[TrackerDistance]]/(daily_activity[[#This Row],[Total Mintues]]*daily_activity[[#This Row],[Step Length]]),0)</f>
        <v>3.8575712143928036</v>
      </c>
      <c r="W619" s="13">
        <v>4059</v>
      </c>
      <c r="X619" s="13">
        <v>1742</v>
      </c>
      <c r="AD619" s="19" t="s">
        <v>57</v>
      </c>
      <c r="AE619" s="19">
        <v>11.116666666666667</v>
      </c>
      <c r="AF619" s="17">
        <v>2573</v>
      </c>
      <c r="AG619" s="17">
        <v>1541</v>
      </c>
    </row>
    <row r="620" spans="1:33" x14ac:dyDescent="0.3">
      <c r="A620">
        <v>1844505072</v>
      </c>
      <c r="B620" s="1">
        <v>42405</v>
      </c>
      <c r="C620" t="str">
        <f t="shared" si="9"/>
        <v>Friday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1440</v>
      </c>
      <c r="P620">
        <v>1348</v>
      </c>
      <c r="Q620">
        <f>SUM(daily_activity[[#This Row],[VeryActiveMinutes]:[SedentaryMinutes]])</f>
        <v>1440</v>
      </c>
      <c r="R620">
        <f>daily_activity[[#This Row],[Total Mintues]]/60</f>
        <v>24</v>
      </c>
      <c r="S620">
        <f>IFERROR(daily_activity[[#This Row],[TotalDistance]]/daily_activity[[#This Row],[TotalSteps]],0)</f>
        <v>0</v>
      </c>
      <c r="T620">
        <f>IFERROR(daily_activity[[#This Row],[TrackerDistance]]/(daily_activity[[#This Row],[Total Mintues]]*daily_activity[[#This Row],[Step Length]]),0)</f>
        <v>0</v>
      </c>
      <c r="W620" s="13">
        <v>2080</v>
      </c>
      <c r="X620" s="13">
        <v>1549</v>
      </c>
      <c r="AD620" s="18" t="s">
        <v>58</v>
      </c>
      <c r="AE620" s="18">
        <v>24</v>
      </c>
      <c r="AF620" s="16">
        <v>0</v>
      </c>
      <c r="AG620" s="16">
        <v>1348</v>
      </c>
    </row>
    <row r="621" spans="1:33" x14ac:dyDescent="0.3">
      <c r="A621">
        <v>1844505072</v>
      </c>
      <c r="B621" s="1">
        <v>42434</v>
      </c>
      <c r="C621" t="str">
        <f t="shared" si="9"/>
        <v>Saturday</v>
      </c>
      <c r="D621">
        <v>4059</v>
      </c>
      <c r="E621">
        <v>2.6800000669999999</v>
      </c>
      <c r="F621">
        <v>2.6800000669999999</v>
      </c>
      <c r="G621">
        <v>0</v>
      </c>
      <c r="H621">
        <v>0</v>
      </c>
      <c r="I621">
        <v>0</v>
      </c>
      <c r="J621">
        <v>2.6800000669999999</v>
      </c>
      <c r="K621">
        <v>0</v>
      </c>
      <c r="L621">
        <v>0</v>
      </c>
      <c r="M621">
        <v>0</v>
      </c>
      <c r="N621">
        <v>184</v>
      </c>
      <c r="O621">
        <v>1256</v>
      </c>
      <c r="P621">
        <v>1742</v>
      </c>
      <c r="Q621">
        <f>SUM(daily_activity[[#This Row],[VeryActiveMinutes]:[SedentaryMinutes]])</f>
        <v>1440</v>
      </c>
      <c r="R621">
        <f>daily_activity[[#This Row],[Total Mintues]]/60</f>
        <v>24</v>
      </c>
      <c r="S621">
        <f>IFERROR(daily_activity[[#This Row],[TotalDistance]]/daily_activity[[#This Row],[TotalSteps]],0)</f>
        <v>6.6026116457255479E-4</v>
      </c>
      <c r="T621">
        <f>IFERROR(daily_activity[[#This Row],[TrackerDistance]]/(daily_activity[[#This Row],[Total Mintues]]*daily_activity[[#This Row],[Step Length]]),0)</f>
        <v>2.8187500000000001</v>
      </c>
      <c r="W621" s="13">
        <v>2237</v>
      </c>
      <c r="X621" s="13">
        <v>1589</v>
      </c>
      <c r="AD621" s="19" t="s">
        <v>59</v>
      </c>
      <c r="AE621" s="19">
        <v>24</v>
      </c>
      <c r="AF621" s="17">
        <v>4059</v>
      </c>
      <c r="AG621" s="17">
        <v>1742</v>
      </c>
    </row>
    <row r="622" spans="1:33" x14ac:dyDescent="0.3">
      <c r="A622">
        <v>1844505072</v>
      </c>
      <c r="B622" s="1">
        <v>42465</v>
      </c>
      <c r="C622" t="str">
        <f t="shared" si="9"/>
        <v>Tuesday</v>
      </c>
      <c r="D622">
        <v>2080</v>
      </c>
      <c r="E622">
        <v>1.3700000050000001</v>
      </c>
      <c r="F622">
        <v>1.3700000050000001</v>
      </c>
      <c r="G622">
        <v>0</v>
      </c>
      <c r="H622">
        <v>0</v>
      </c>
      <c r="I622">
        <v>0</v>
      </c>
      <c r="J622">
        <v>1.3700000050000001</v>
      </c>
      <c r="K622">
        <v>0</v>
      </c>
      <c r="L622">
        <v>0</v>
      </c>
      <c r="M622">
        <v>0</v>
      </c>
      <c r="N622">
        <v>87</v>
      </c>
      <c r="O622">
        <v>1353</v>
      </c>
      <c r="P622">
        <v>1549</v>
      </c>
      <c r="Q622">
        <f>SUM(daily_activity[[#This Row],[VeryActiveMinutes]:[SedentaryMinutes]])</f>
        <v>1440</v>
      </c>
      <c r="R622">
        <f>daily_activity[[#This Row],[Total Mintues]]/60</f>
        <v>24</v>
      </c>
      <c r="S622">
        <f>IFERROR(daily_activity[[#This Row],[TotalDistance]]/daily_activity[[#This Row],[TotalSteps]],0)</f>
        <v>6.5865384855769236E-4</v>
      </c>
      <c r="T622">
        <f>IFERROR(daily_activity[[#This Row],[TrackerDistance]]/(daily_activity[[#This Row],[Total Mintues]]*daily_activity[[#This Row],[Step Length]]),0)</f>
        <v>1.4444444444444444</v>
      </c>
      <c r="W622" s="13">
        <v>44</v>
      </c>
      <c r="X622" s="13">
        <v>1351</v>
      </c>
      <c r="AD622" s="18" t="s">
        <v>57</v>
      </c>
      <c r="AE622" s="18">
        <v>24</v>
      </c>
      <c r="AF622" s="16">
        <v>2080</v>
      </c>
      <c r="AG622" s="16">
        <v>1549</v>
      </c>
    </row>
    <row r="623" spans="1:33" x14ac:dyDescent="0.3">
      <c r="A623">
        <v>1844505072</v>
      </c>
      <c r="B623" s="1">
        <v>42495</v>
      </c>
      <c r="C623" t="str">
        <f t="shared" si="9"/>
        <v>Thursday</v>
      </c>
      <c r="D623">
        <v>2237</v>
      </c>
      <c r="E623">
        <v>1.480000019</v>
      </c>
      <c r="F623">
        <v>1.480000019</v>
      </c>
      <c r="G623">
        <v>0</v>
      </c>
      <c r="H623">
        <v>0</v>
      </c>
      <c r="I623">
        <v>0</v>
      </c>
      <c r="J623">
        <v>1.480000019</v>
      </c>
      <c r="K623">
        <v>0</v>
      </c>
      <c r="L623">
        <v>0</v>
      </c>
      <c r="M623">
        <v>0</v>
      </c>
      <c r="N623">
        <v>120</v>
      </c>
      <c r="O623">
        <v>1320</v>
      </c>
      <c r="P623">
        <v>1589</v>
      </c>
      <c r="Q623">
        <f>SUM(daily_activity[[#This Row],[VeryActiveMinutes]:[SedentaryMinutes]])</f>
        <v>1440</v>
      </c>
      <c r="R623">
        <f>daily_activity[[#This Row],[Total Mintues]]/60</f>
        <v>24</v>
      </c>
      <c r="S623">
        <f>IFERROR(daily_activity[[#This Row],[TotalDistance]]/daily_activity[[#This Row],[TotalSteps]],0)</f>
        <v>6.6160036611533307E-4</v>
      </c>
      <c r="T623">
        <f>IFERROR(daily_activity[[#This Row],[TrackerDistance]]/(daily_activity[[#This Row],[Total Mintues]]*daily_activity[[#This Row],[Step Length]]),0)</f>
        <v>1.5534722222222221</v>
      </c>
      <c r="W623" s="13">
        <v>0</v>
      </c>
      <c r="X623" s="13">
        <v>1347</v>
      </c>
      <c r="AD623" s="19" t="s">
        <v>60</v>
      </c>
      <c r="AE623" s="19">
        <v>24</v>
      </c>
      <c r="AF623" s="17">
        <v>2237</v>
      </c>
      <c r="AG623" s="17">
        <v>1589</v>
      </c>
    </row>
    <row r="624" spans="1:33" x14ac:dyDescent="0.3">
      <c r="A624">
        <v>1844505072</v>
      </c>
      <c r="B624" s="1">
        <v>42526</v>
      </c>
      <c r="C624" t="str">
        <f t="shared" si="9"/>
        <v>Sunday</v>
      </c>
      <c r="D624">
        <v>44</v>
      </c>
      <c r="E624">
        <v>2.9999998999999999E-2</v>
      </c>
      <c r="F624">
        <v>2.9999998999999999E-2</v>
      </c>
      <c r="G624">
        <v>0</v>
      </c>
      <c r="H624">
        <v>0</v>
      </c>
      <c r="I624">
        <v>0</v>
      </c>
      <c r="J624">
        <v>2.9999998999999999E-2</v>
      </c>
      <c r="K624">
        <v>0</v>
      </c>
      <c r="L624">
        <v>0</v>
      </c>
      <c r="M624">
        <v>0</v>
      </c>
      <c r="N624">
        <v>2</v>
      </c>
      <c r="O624">
        <v>1438</v>
      </c>
      <c r="P624">
        <v>1351</v>
      </c>
      <c r="Q624">
        <f>SUM(daily_activity[[#This Row],[VeryActiveMinutes]:[SedentaryMinutes]])</f>
        <v>1440</v>
      </c>
      <c r="R624">
        <f>daily_activity[[#This Row],[Total Mintues]]/60</f>
        <v>24</v>
      </c>
      <c r="S624">
        <f>IFERROR(daily_activity[[#This Row],[TotalDistance]]/daily_activity[[#This Row],[TotalSteps]],0)</f>
        <v>6.8181815909090912E-4</v>
      </c>
      <c r="T624">
        <f>IFERROR(daily_activity[[#This Row],[TrackerDistance]]/(daily_activity[[#This Row],[Total Mintues]]*daily_activity[[#This Row],[Step Length]]),0)</f>
        <v>3.0555555555555555E-2</v>
      </c>
      <c r="W624" s="13">
        <v>0</v>
      </c>
      <c r="X624" s="13">
        <v>1347</v>
      </c>
      <c r="AD624" s="18" t="s">
        <v>16</v>
      </c>
      <c r="AE624" s="18">
        <v>24</v>
      </c>
      <c r="AF624" s="16">
        <v>44</v>
      </c>
      <c r="AG624" s="16">
        <v>1351</v>
      </c>
    </row>
    <row r="625" spans="1:33" x14ac:dyDescent="0.3">
      <c r="A625">
        <v>1844505072</v>
      </c>
      <c r="B625" s="1">
        <v>42556</v>
      </c>
      <c r="C625" t="str">
        <f t="shared" si="9"/>
        <v>Tuesday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1440</v>
      </c>
      <c r="P625">
        <v>1347</v>
      </c>
      <c r="Q625">
        <f>SUM(daily_activity[[#This Row],[VeryActiveMinutes]:[SedentaryMinutes]])</f>
        <v>1440</v>
      </c>
      <c r="R625">
        <f>daily_activity[[#This Row],[Total Mintues]]/60</f>
        <v>24</v>
      </c>
      <c r="S625">
        <f>IFERROR(daily_activity[[#This Row],[TotalDistance]]/daily_activity[[#This Row],[TotalSteps]],0)</f>
        <v>0</v>
      </c>
      <c r="T625">
        <f>IFERROR(daily_activity[[#This Row],[TrackerDistance]]/(daily_activity[[#This Row],[Total Mintues]]*daily_activity[[#This Row],[Step Length]]),0)</f>
        <v>0</v>
      </c>
      <c r="W625" s="13">
        <v>0</v>
      </c>
      <c r="X625" s="13">
        <v>1347</v>
      </c>
      <c r="AD625" s="19" t="s">
        <v>57</v>
      </c>
      <c r="AE625" s="19">
        <v>24</v>
      </c>
      <c r="AF625" s="17">
        <v>0</v>
      </c>
      <c r="AG625" s="17">
        <v>1347</v>
      </c>
    </row>
    <row r="626" spans="1:33" x14ac:dyDescent="0.3">
      <c r="A626">
        <v>1844505072</v>
      </c>
      <c r="B626" s="1">
        <v>42587</v>
      </c>
      <c r="C626" t="str">
        <f t="shared" si="9"/>
        <v>Friday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1440</v>
      </c>
      <c r="P626">
        <v>1347</v>
      </c>
      <c r="Q626">
        <f>SUM(daily_activity[[#This Row],[VeryActiveMinutes]:[SedentaryMinutes]])</f>
        <v>1440</v>
      </c>
      <c r="R626">
        <f>daily_activity[[#This Row],[Total Mintues]]/60</f>
        <v>24</v>
      </c>
      <c r="S626">
        <f>IFERROR(daily_activity[[#This Row],[TotalDistance]]/daily_activity[[#This Row],[TotalSteps]],0)</f>
        <v>0</v>
      </c>
      <c r="T626">
        <f>IFERROR(daily_activity[[#This Row],[TrackerDistance]]/(daily_activity[[#This Row],[Total Mintues]]*daily_activity[[#This Row],[Step Length]]),0)</f>
        <v>0</v>
      </c>
      <c r="W626" s="13">
        <v>0</v>
      </c>
      <c r="X626" s="13">
        <v>1347</v>
      </c>
      <c r="AD626" s="18" t="s">
        <v>58</v>
      </c>
      <c r="AE626" s="18">
        <v>24</v>
      </c>
      <c r="AF626" s="16">
        <v>0</v>
      </c>
      <c r="AG626" s="16">
        <v>1347</v>
      </c>
    </row>
    <row r="627" spans="1:33" x14ac:dyDescent="0.3">
      <c r="A627">
        <v>1844505072</v>
      </c>
      <c r="B627" s="1">
        <v>42618</v>
      </c>
      <c r="C627" t="str">
        <f t="shared" si="9"/>
        <v>Monday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1440</v>
      </c>
      <c r="P627">
        <v>1347</v>
      </c>
      <c r="Q627">
        <f>SUM(daily_activity[[#This Row],[VeryActiveMinutes]:[SedentaryMinutes]])</f>
        <v>1440</v>
      </c>
      <c r="R627">
        <f>daily_activity[[#This Row],[Total Mintues]]/60</f>
        <v>24</v>
      </c>
      <c r="S627">
        <f>IFERROR(daily_activity[[#This Row],[TotalDistance]]/daily_activity[[#This Row],[TotalSteps]],0)</f>
        <v>0</v>
      </c>
      <c r="T627">
        <f>IFERROR(daily_activity[[#This Row],[TrackerDistance]]/(daily_activity[[#This Row],[Total Mintues]]*daily_activity[[#This Row],[Step Length]]),0)</f>
        <v>0</v>
      </c>
      <c r="W627" s="13">
        <v>0</v>
      </c>
      <c r="X627" s="13">
        <v>1347</v>
      </c>
      <c r="AD627" s="19" t="s">
        <v>61</v>
      </c>
      <c r="AE627" s="19">
        <v>24</v>
      </c>
      <c r="AF627" s="17">
        <v>0</v>
      </c>
      <c r="AG627" s="17">
        <v>1347</v>
      </c>
    </row>
    <row r="628" spans="1:33" x14ac:dyDescent="0.3">
      <c r="A628">
        <v>1844505072</v>
      </c>
      <c r="B628" s="1">
        <v>42648</v>
      </c>
      <c r="C628" t="str">
        <f t="shared" si="9"/>
        <v>Wednesday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1440</v>
      </c>
      <c r="P628">
        <v>1347</v>
      </c>
      <c r="Q628">
        <f>SUM(daily_activity[[#This Row],[VeryActiveMinutes]:[SedentaryMinutes]])</f>
        <v>1440</v>
      </c>
      <c r="R628">
        <f>daily_activity[[#This Row],[Total Mintues]]/60</f>
        <v>24</v>
      </c>
      <c r="S628">
        <f>IFERROR(daily_activity[[#This Row],[TotalDistance]]/daily_activity[[#This Row],[TotalSteps]],0)</f>
        <v>0</v>
      </c>
      <c r="T628">
        <f>IFERROR(daily_activity[[#This Row],[TrackerDistance]]/(daily_activity[[#This Row],[Total Mintues]]*daily_activity[[#This Row],[Step Length]]),0)</f>
        <v>0</v>
      </c>
      <c r="W628" s="13">
        <v>0</v>
      </c>
      <c r="X628" s="13">
        <v>665</v>
      </c>
      <c r="AD628" s="18" t="s">
        <v>62</v>
      </c>
      <c r="AE628" s="18">
        <v>24</v>
      </c>
      <c r="AF628" s="16">
        <v>0</v>
      </c>
      <c r="AG628" s="16">
        <v>1347</v>
      </c>
    </row>
    <row r="629" spans="1:33" x14ac:dyDescent="0.3">
      <c r="A629">
        <v>1844505072</v>
      </c>
      <c r="B629" s="1">
        <v>42679</v>
      </c>
      <c r="C629" t="str">
        <f t="shared" si="9"/>
        <v>Saturday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1440</v>
      </c>
      <c r="P629">
        <v>1347</v>
      </c>
      <c r="Q629">
        <f>SUM(daily_activity[[#This Row],[VeryActiveMinutes]:[SedentaryMinutes]])</f>
        <v>1440</v>
      </c>
      <c r="R629">
        <f>daily_activity[[#This Row],[Total Mintues]]/60</f>
        <v>24</v>
      </c>
      <c r="S629">
        <f>IFERROR(daily_activity[[#This Row],[TotalDistance]]/daily_activity[[#This Row],[TotalSteps]],0)</f>
        <v>0</v>
      </c>
      <c r="T629">
        <f>IFERROR(daily_activity[[#This Row],[TrackerDistance]]/(daily_activity[[#This Row],[Total Mintues]]*daily_activity[[#This Row],[Step Length]]),0)</f>
        <v>0</v>
      </c>
      <c r="W629" s="13">
        <v>678</v>
      </c>
      <c r="X629" s="13">
        <v>2220</v>
      </c>
      <c r="AD629" s="19" t="s">
        <v>59</v>
      </c>
      <c r="AE629" s="19">
        <v>24</v>
      </c>
      <c r="AF629" s="17">
        <v>0</v>
      </c>
      <c r="AG629" s="17">
        <v>1347</v>
      </c>
    </row>
    <row r="630" spans="1:33" x14ac:dyDescent="0.3">
      <c r="A630">
        <v>1844505072</v>
      </c>
      <c r="B630" s="1">
        <v>42709</v>
      </c>
      <c r="C630" t="str">
        <f t="shared" si="9"/>
        <v>Monday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711</v>
      </c>
      <c r="P630">
        <v>665</v>
      </c>
      <c r="Q630">
        <f>SUM(daily_activity[[#This Row],[VeryActiveMinutes]:[SedentaryMinutes]])</f>
        <v>711</v>
      </c>
      <c r="R630">
        <f>daily_activity[[#This Row],[Total Mintues]]/60</f>
        <v>11.85</v>
      </c>
      <c r="S630">
        <f>IFERROR(daily_activity[[#This Row],[TotalDistance]]/daily_activity[[#This Row],[TotalSteps]],0)</f>
        <v>0</v>
      </c>
      <c r="T630">
        <f>IFERROR(daily_activity[[#This Row],[TrackerDistance]]/(daily_activity[[#This Row],[Total Mintues]]*daily_activity[[#This Row],[Step Length]]),0)</f>
        <v>0</v>
      </c>
      <c r="W630" s="13">
        <v>2704</v>
      </c>
      <c r="X630" s="13">
        <v>2411</v>
      </c>
      <c r="AD630" s="18" t="s">
        <v>61</v>
      </c>
      <c r="AE630" s="18">
        <v>11.85</v>
      </c>
      <c r="AF630" s="16">
        <v>0</v>
      </c>
      <c r="AG630" s="16">
        <v>665</v>
      </c>
    </row>
    <row r="631" spans="1:33" x14ac:dyDescent="0.3">
      <c r="A631">
        <v>1927972279</v>
      </c>
      <c r="B631" s="1">
        <v>42708</v>
      </c>
      <c r="C631" t="str">
        <f t="shared" si="9"/>
        <v>Sunday</v>
      </c>
      <c r="D631">
        <v>678</v>
      </c>
      <c r="E631">
        <v>0.469999999</v>
      </c>
      <c r="F631">
        <v>0.469999999</v>
      </c>
      <c r="G631">
        <v>0</v>
      </c>
      <c r="H631">
        <v>0</v>
      </c>
      <c r="I631">
        <v>0</v>
      </c>
      <c r="J631">
        <v>0.469999999</v>
      </c>
      <c r="K631">
        <v>0</v>
      </c>
      <c r="L631">
        <v>0</v>
      </c>
      <c r="M631">
        <v>0</v>
      </c>
      <c r="N631">
        <v>55</v>
      </c>
      <c r="O631">
        <v>734</v>
      </c>
      <c r="P631">
        <v>2220</v>
      </c>
      <c r="Q631">
        <f>SUM(daily_activity[[#This Row],[VeryActiveMinutes]:[SedentaryMinutes]])</f>
        <v>789</v>
      </c>
      <c r="R631">
        <f>daily_activity[[#This Row],[Total Mintues]]/60</f>
        <v>13.15</v>
      </c>
      <c r="S631">
        <f>IFERROR(daily_activity[[#This Row],[TotalDistance]]/daily_activity[[#This Row],[TotalSteps]],0)</f>
        <v>6.9321533775811212E-4</v>
      </c>
      <c r="T631">
        <f>IFERROR(daily_activity[[#This Row],[TrackerDistance]]/(daily_activity[[#This Row],[Total Mintues]]*daily_activity[[#This Row],[Step Length]]),0)</f>
        <v>0.85931558935361219</v>
      </c>
      <c r="W631" s="13">
        <v>3790</v>
      </c>
      <c r="X631" s="13">
        <v>2505</v>
      </c>
      <c r="AD631" s="19" t="s">
        <v>16</v>
      </c>
      <c r="AE631" s="19">
        <v>13.15</v>
      </c>
      <c r="AF631" s="17">
        <v>678</v>
      </c>
      <c r="AG631" s="17">
        <v>2220</v>
      </c>
    </row>
    <row r="632" spans="1:33" x14ac:dyDescent="0.3">
      <c r="A632">
        <v>1927972279</v>
      </c>
      <c r="B632" s="1">
        <v>42374</v>
      </c>
      <c r="C632" t="str">
        <f t="shared" si="9"/>
        <v>Tuesday</v>
      </c>
      <c r="D632">
        <v>2704</v>
      </c>
      <c r="E632">
        <v>1.8700000050000001</v>
      </c>
      <c r="F632">
        <v>1.8700000050000001</v>
      </c>
      <c r="G632">
        <v>0</v>
      </c>
      <c r="H632">
        <v>1.0099999900000001</v>
      </c>
      <c r="I632">
        <v>2.9999998999999999E-2</v>
      </c>
      <c r="J632">
        <v>0.829999983</v>
      </c>
      <c r="K632">
        <v>0</v>
      </c>
      <c r="L632">
        <v>14</v>
      </c>
      <c r="M632">
        <v>1</v>
      </c>
      <c r="N632">
        <v>70</v>
      </c>
      <c r="O632">
        <v>1355</v>
      </c>
      <c r="P632">
        <v>2411</v>
      </c>
      <c r="Q632">
        <f>SUM(daily_activity[[#This Row],[VeryActiveMinutes]:[SedentaryMinutes]])</f>
        <v>1440</v>
      </c>
      <c r="R632">
        <f>daily_activity[[#This Row],[Total Mintues]]/60</f>
        <v>24</v>
      </c>
      <c r="S632">
        <f>IFERROR(daily_activity[[#This Row],[TotalDistance]]/daily_activity[[#This Row],[TotalSteps]],0)</f>
        <v>6.9156804918639057E-4</v>
      </c>
      <c r="T632">
        <f>IFERROR(daily_activity[[#This Row],[TrackerDistance]]/(daily_activity[[#This Row],[Total Mintues]]*daily_activity[[#This Row],[Step Length]]),0)</f>
        <v>1.8777777777777778</v>
      </c>
      <c r="W632" s="13">
        <v>1326</v>
      </c>
      <c r="X632" s="13">
        <v>2195</v>
      </c>
      <c r="AD632" s="18" t="s">
        <v>57</v>
      </c>
      <c r="AE632" s="18">
        <v>24</v>
      </c>
      <c r="AF632" s="16">
        <v>2704</v>
      </c>
      <c r="AG632" s="16">
        <v>2411</v>
      </c>
    </row>
    <row r="633" spans="1:33" x14ac:dyDescent="0.3">
      <c r="A633">
        <v>1927972279</v>
      </c>
      <c r="B633" s="1">
        <v>42405</v>
      </c>
      <c r="C633" t="str">
        <f t="shared" si="9"/>
        <v>Friday</v>
      </c>
      <c r="D633">
        <v>3790</v>
      </c>
      <c r="E633">
        <v>2.619999886</v>
      </c>
      <c r="F633">
        <v>2.619999886</v>
      </c>
      <c r="G633">
        <v>0</v>
      </c>
      <c r="H633">
        <v>1.1599999670000001</v>
      </c>
      <c r="I633">
        <v>0.30000001199999998</v>
      </c>
      <c r="J633">
        <v>1.1599999670000001</v>
      </c>
      <c r="K633">
        <v>0</v>
      </c>
      <c r="L633">
        <v>16</v>
      </c>
      <c r="M633">
        <v>8</v>
      </c>
      <c r="N633">
        <v>94</v>
      </c>
      <c r="O633">
        <v>1322</v>
      </c>
      <c r="P633">
        <v>2505</v>
      </c>
      <c r="Q633">
        <f>SUM(daily_activity[[#This Row],[VeryActiveMinutes]:[SedentaryMinutes]])</f>
        <v>1440</v>
      </c>
      <c r="R633">
        <f>daily_activity[[#This Row],[Total Mintues]]/60</f>
        <v>24</v>
      </c>
      <c r="S633">
        <f>IFERROR(daily_activity[[#This Row],[TotalDistance]]/daily_activity[[#This Row],[TotalSteps]],0)</f>
        <v>6.912928459102902E-4</v>
      </c>
      <c r="T633">
        <f>IFERROR(daily_activity[[#This Row],[TrackerDistance]]/(daily_activity[[#This Row],[Total Mintues]]*daily_activity[[#This Row],[Step Length]]),0)</f>
        <v>2.6319444444444446</v>
      </c>
      <c r="W633" s="13">
        <v>1786</v>
      </c>
      <c r="X633" s="13">
        <v>2338</v>
      </c>
      <c r="AD633" s="19" t="s">
        <v>58</v>
      </c>
      <c r="AE633" s="19">
        <v>24</v>
      </c>
      <c r="AF633" s="17">
        <v>3790</v>
      </c>
      <c r="AG633" s="17">
        <v>2505</v>
      </c>
    </row>
    <row r="634" spans="1:33" x14ac:dyDescent="0.3">
      <c r="A634">
        <v>1927972279</v>
      </c>
      <c r="B634" s="1">
        <v>42434</v>
      </c>
      <c r="C634" t="str">
        <f t="shared" si="9"/>
        <v>Saturday</v>
      </c>
      <c r="D634">
        <v>1326</v>
      </c>
      <c r="E634">
        <v>0.920000017</v>
      </c>
      <c r="F634">
        <v>0.920000017</v>
      </c>
      <c r="G634">
        <v>0</v>
      </c>
      <c r="H634">
        <v>0.730000019</v>
      </c>
      <c r="I634">
        <v>0</v>
      </c>
      <c r="J634">
        <v>0.18000000699999999</v>
      </c>
      <c r="K634">
        <v>0</v>
      </c>
      <c r="L634">
        <v>10</v>
      </c>
      <c r="M634">
        <v>0</v>
      </c>
      <c r="N634">
        <v>17</v>
      </c>
      <c r="O634">
        <v>1413</v>
      </c>
      <c r="P634">
        <v>2195</v>
      </c>
      <c r="Q634">
        <f>SUM(daily_activity[[#This Row],[VeryActiveMinutes]:[SedentaryMinutes]])</f>
        <v>1440</v>
      </c>
      <c r="R634">
        <f>daily_activity[[#This Row],[Total Mintues]]/60</f>
        <v>24</v>
      </c>
      <c r="S634">
        <f>IFERROR(daily_activity[[#This Row],[TotalDistance]]/daily_activity[[#This Row],[TotalSteps]],0)</f>
        <v>6.9381600075414781E-4</v>
      </c>
      <c r="T634">
        <f>IFERROR(daily_activity[[#This Row],[TrackerDistance]]/(daily_activity[[#This Row],[Total Mintues]]*daily_activity[[#This Row],[Step Length]]),0)</f>
        <v>0.92083333333333339</v>
      </c>
      <c r="W634" s="13">
        <v>0</v>
      </c>
      <c r="X634" s="13">
        <v>2063</v>
      </c>
      <c r="AD634" s="18" t="s">
        <v>59</v>
      </c>
      <c r="AE634" s="18">
        <v>24</v>
      </c>
      <c r="AF634" s="16">
        <v>1326</v>
      </c>
      <c r="AG634" s="16">
        <v>2195</v>
      </c>
    </row>
    <row r="635" spans="1:33" x14ac:dyDescent="0.3">
      <c r="A635">
        <v>1927972279</v>
      </c>
      <c r="B635" s="1">
        <v>42465</v>
      </c>
      <c r="C635" t="str">
        <f t="shared" si="9"/>
        <v>Tuesday</v>
      </c>
      <c r="D635">
        <v>1786</v>
      </c>
      <c r="E635">
        <v>1.2400000099999999</v>
      </c>
      <c r="F635">
        <v>1.2400000099999999</v>
      </c>
      <c r="G635">
        <v>0</v>
      </c>
      <c r="H635">
        <v>0</v>
      </c>
      <c r="I635">
        <v>0</v>
      </c>
      <c r="J635">
        <v>1.2400000099999999</v>
      </c>
      <c r="K635">
        <v>0</v>
      </c>
      <c r="L635">
        <v>0</v>
      </c>
      <c r="M635">
        <v>0</v>
      </c>
      <c r="N635">
        <v>87</v>
      </c>
      <c r="O635">
        <v>1353</v>
      </c>
      <c r="P635">
        <v>2338</v>
      </c>
      <c r="Q635">
        <f>SUM(daily_activity[[#This Row],[VeryActiveMinutes]:[SedentaryMinutes]])</f>
        <v>1440</v>
      </c>
      <c r="R635">
        <f>daily_activity[[#This Row],[Total Mintues]]/60</f>
        <v>24</v>
      </c>
      <c r="S635">
        <f>IFERROR(daily_activity[[#This Row],[TotalDistance]]/daily_activity[[#This Row],[TotalSteps]],0)</f>
        <v>6.9428891937290034E-4</v>
      </c>
      <c r="T635">
        <f>IFERROR(daily_activity[[#This Row],[TrackerDistance]]/(daily_activity[[#This Row],[Total Mintues]]*daily_activity[[#This Row],[Step Length]]),0)</f>
        <v>1.2402777777777776</v>
      </c>
      <c r="W635" s="13">
        <v>2091</v>
      </c>
      <c r="X635" s="13">
        <v>2383</v>
      </c>
      <c r="AD635" s="19" t="s">
        <v>57</v>
      </c>
      <c r="AE635" s="19">
        <v>24</v>
      </c>
      <c r="AF635" s="17">
        <v>1786</v>
      </c>
      <c r="AG635" s="17">
        <v>2338</v>
      </c>
    </row>
    <row r="636" spans="1:33" x14ac:dyDescent="0.3">
      <c r="A636">
        <v>1927972279</v>
      </c>
      <c r="B636" s="1">
        <v>42495</v>
      </c>
      <c r="C636" t="str">
        <f t="shared" si="9"/>
        <v>Thursday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1440</v>
      </c>
      <c r="P636">
        <v>2063</v>
      </c>
      <c r="Q636">
        <f>SUM(daily_activity[[#This Row],[VeryActiveMinutes]:[SedentaryMinutes]])</f>
        <v>1440</v>
      </c>
      <c r="R636">
        <f>daily_activity[[#This Row],[Total Mintues]]/60</f>
        <v>24</v>
      </c>
      <c r="S636">
        <f>IFERROR(daily_activity[[#This Row],[TotalDistance]]/daily_activity[[#This Row],[TotalSteps]],0)</f>
        <v>0</v>
      </c>
      <c r="T636">
        <f>IFERROR(daily_activity[[#This Row],[TrackerDistance]]/(daily_activity[[#This Row],[Total Mintues]]*daily_activity[[#This Row],[Step Length]]),0)</f>
        <v>0</v>
      </c>
      <c r="W636" s="13">
        <v>1510</v>
      </c>
      <c r="X636" s="13">
        <v>2229</v>
      </c>
      <c r="AD636" s="18" t="s">
        <v>60</v>
      </c>
      <c r="AE636" s="18">
        <v>24</v>
      </c>
      <c r="AF636" s="16">
        <v>0</v>
      </c>
      <c r="AG636" s="16">
        <v>2063</v>
      </c>
    </row>
    <row r="637" spans="1:33" x14ac:dyDescent="0.3">
      <c r="A637">
        <v>1927972279</v>
      </c>
      <c r="B637" s="1">
        <v>42526</v>
      </c>
      <c r="C637" t="str">
        <f t="shared" si="9"/>
        <v>Sunday</v>
      </c>
      <c r="D637">
        <v>2091</v>
      </c>
      <c r="E637">
        <v>1.4500000479999999</v>
      </c>
      <c r="F637">
        <v>1.4500000479999999</v>
      </c>
      <c r="G637">
        <v>0</v>
      </c>
      <c r="H637">
        <v>0</v>
      </c>
      <c r="I637">
        <v>0</v>
      </c>
      <c r="J637">
        <v>1.4500000479999999</v>
      </c>
      <c r="K637">
        <v>0</v>
      </c>
      <c r="L637">
        <v>0</v>
      </c>
      <c r="M637">
        <v>0</v>
      </c>
      <c r="N637">
        <v>108</v>
      </c>
      <c r="O637">
        <v>1332</v>
      </c>
      <c r="P637">
        <v>2383</v>
      </c>
      <c r="Q637">
        <f>SUM(daily_activity[[#This Row],[VeryActiveMinutes]:[SedentaryMinutes]])</f>
        <v>1440</v>
      </c>
      <c r="R637">
        <f>daily_activity[[#This Row],[Total Mintues]]/60</f>
        <v>24</v>
      </c>
      <c r="S637">
        <f>IFERROR(daily_activity[[#This Row],[TotalDistance]]/daily_activity[[#This Row],[TotalSteps]],0)</f>
        <v>6.934481339072214E-4</v>
      </c>
      <c r="T637">
        <f>IFERROR(daily_activity[[#This Row],[TrackerDistance]]/(daily_activity[[#This Row],[Total Mintues]]*daily_activity[[#This Row],[Step Length]]),0)</f>
        <v>1.4520833333333334</v>
      </c>
      <c r="W637" s="13">
        <v>0</v>
      </c>
      <c r="X637" s="13">
        <v>2063</v>
      </c>
      <c r="AD637" s="19" t="s">
        <v>16</v>
      </c>
      <c r="AE637" s="19">
        <v>24</v>
      </c>
      <c r="AF637" s="17">
        <v>2091</v>
      </c>
      <c r="AG637" s="17">
        <v>2383</v>
      </c>
    </row>
    <row r="638" spans="1:33" x14ac:dyDescent="0.3">
      <c r="A638">
        <v>1927972279</v>
      </c>
      <c r="B638" s="1">
        <v>42556</v>
      </c>
      <c r="C638" t="str">
        <f t="shared" si="9"/>
        <v>Tuesday</v>
      </c>
      <c r="D638">
        <v>1510</v>
      </c>
      <c r="E638">
        <v>1.039999962</v>
      </c>
      <c r="F638">
        <v>1.039999962</v>
      </c>
      <c r="G638">
        <v>0</v>
      </c>
      <c r="H638">
        <v>0</v>
      </c>
      <c r="I638">
        <v>0</v>
      </c>
      <c r="J638">
        <v>1.039999962</v>
      </c>
      <c r="K638">
        <v>0</v>
      </c>
      <c r="L638">
        <v>0</v>
      </c>
      <c r="M638">
        <v>0</v>
      </c>
      <c r="N638">
        <v>48</v>
      </c>
      <c r="O638">
        <v>1392</v>
      </c>
      <c r="P638">
        <v>2229</v>
      </c>
      <c r="Q638">
        <f>SUM(daily_activity[[#This Row],[VeryActiveMinutes]:[SedentaryMinutes]])</f>
        <v>1440</v>
      </c>
      <c r="R638">
        <f>daily_activity[[#This Row],[Total Mintues]]/60</f>
        <v>24</v>
      </c>
      <c r="S638">
        <f>IFERROR(daily_activity[[#This Row],[TotalDistance]]/daily_activity[[#This Row],[TotalSteps]],0)</f>
        <v>6.8874169668874173E-4</v>
      </c>
      <c r="T638">
        <f>IFERROR(daily_activity[[#This Row],[TrackerDistance]]/(daily_activity[[#This Row],[Total Mintues]]*daily_activity[[#This Row],[Step Length]]),0)</f>
        <v>1.0486111111111112</v>
      </c>
      <c r="W638" s="13">
        <v>0</v>
      </c>
      <c r="X638" s="13">
        <v>2063</v>
      </c>
      <c r="AD638" s="18" t="s">
        <v>57</v>
      </c>
      <c r="AE638" s="18">
        <v>24</v>
      </c>
      <c r="AF638" s="16">
        <v>1510</v>
      </c>
      <c r="AG638" s="16">
        <v>2229</v>
      </c>
    </row>
    <row r="639" spans="1:33" x14ac:dyDescent="0.3">
      <c r="A639">
        <v>1927972279</v>
      </c>
      <c r="B639" s="1">
        <v>42587</v>
      </c>
      <c r="C639" t="str">
        <f t="shared" si="9"/>
        <v>Friday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1440</v>
      </c>
      <c r="P639">
        <v>2063</v>
      </c>
      <c r="Q639">
        <f>SUM(daily_activity[[#This Row],[VeryActiveMinutes]:[SedentaryMinutes]])</f>
        <v>1440</v>
      </c>
      <c r="R639">
        <f>daily_activity[[#This Row],[Total Mintues]]/60</f>
        <v>24</v>
      </c>
      <c r="S639">
        <f>IFERROR(daily_activity[[#This Row],[TotalDistance]]/daily_activity[[#This Row],[TotalSteps]],0)</f>
        <v>0</v>
      </c>
      <c r="T639">
        <f>IFERROR(daily_activity[[#This Row],[TrackerDistance]]/(daily_activity[[#This Row],[Total Mintues]]*daily_activity[[#This Row],[Step Length]]),0)</f>
        <v>0</v>
      </c>
      <c r="W639" s="13">
        <v>0</v>
      </c>
      <c r="X639" s="13">
        <v>2063</v>
      </c>
      <c r="AD639" s="19" t="s">
        <v>58</v>
      </c>
      <c r="AE639" s="19">
        <v>24</v>
      </c>
      <c r="AF639" s="17">
        <v>0</v>
      </c>
      <c r="AG639" s="17">
        <v>2063</v>
      </c>
    </row>
    <row r="640" spans="1:33" x14ac:dyDescent="0.3">
      <c r="A640">
        <v>1927972279</v>
      </c>
      <c r="B640" s="1">
        <v>42618</v>
      </c>
      <c r="C640" t="str">
        <f t="shared" si="9"/>
        <v>Monday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1440</v>
      </c>
      <c r="P640">
        <v>2063</v>
      </c>
      <c r="Q640">
        <f>SUM(daily_activity[[#This Row],[VeryActiveMinutes]:[SedentaryMinutes]])</f>
        <v>1440</v>
      </c>
      <c r="R640">
        <f>daily_activity[[#This Row],[Total Mintues]]/60</f>
        <v>24</v>
      </c>
      <c r="S640">
        <f>IFERROR(daily_activity[[#This Row],[TotalDistance]]/daily_activity[[#This Row],[TotalSteps]],0)</f>
        <v>0</v>
      </c>
      <c r="T640">
        <f>IFERROR(daily_activity[[#This Row],[TrackerDistance]]/(daily_activity[[#This Row],[Total Mintues]]*daily_activity[[#This Row],[Step Length]]),0)</f>
        <v>0</v>
      </c>
      <c r="W640" s="13">
        <v>0</v>
      </c>
      <c r="X640" s="13">
        <v>2063</v>
      </c>
      <c r="AD640" s="18" t="s">
        <v>61</v>
      </c>
      <c r="AE640" s="18">
        <v>24</v>
      </c>
      <c r="AF640" s="16">
        <v>0</v>
      </c>
      <c r="AG640" s="16">
        <v>2063</v>
      </c>
    </row>
    <row r="641" spans="1:33" x14ac:dyDescent="0.3">
      <c r="A641">
        <v>1927972279</v>
      </c>
      <c r="B641" s="1">
        <v>42648</v>
      </c>
      <c r="C641" t="str">
        <f t="shared" si="9"/>
        <v>Wednesday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1440</v>
      </c>
      <c r="P641">
        <v>2063</v>
      </c>
      <c r="Q641">
        <f>SUM(daily_activity[[#This Row],[VeryActiveMinutes]:[SedentaryMinutes]])</f>
        <v>1440</v>
      </c>
      <c r="R641">
        <f>daily_activity[[#This Row],[Total Mintues]]/60</f>
        <v>24</v>
      </c>
      <c r="S641">
        <f>IFERROR(daily_activity[[#This Row],[TotalDistance]]/daily_activity[[#This Row],[TotalSteps]],0)</f>
        <v>0</v>
      </c>
      <c r="T641">
        <f>IFERROR(daily_activity[[#This Row],[TrackerDistance]]/(daily_activity[[#This Row],[Total Mintues]]*daily_activity[[#This Row],[Step Length]]),0)</f>
        <v>0</v>
      </c>
      <c r="W641" s="13">
        <v>0</v>
      </c>
      <c r="X641" s="13">
        <v>1383</v>
      </c>
      <c r="AD641" s="19" t="s">
        <v>62</v>
      </c>
      <c r="AE641" s="19">
        <v>24</v>
      </c>
      <c r="AF641" s="17">
        <v>0</v>
      </c>
      <c r="AG641" s="17">
        <v>2063</v>
      </c>
    </row>
    <row r="642" spans="1:33" x14ac:dyDescent="0.3">
      <c r="A642">
        <v>1927972279</v>
      </c>
      <c r="B642" s="1">
        <v>42679</v>
      </c>
      <c r="C642" t="str">
        <f t="shared" si="9"/>
        <v>Saturday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1440</v>
      </c>
      <c r="P642">
        <v>2063</v>
      </c>
      <c r="Q642">
        <f>SUM(daily_activity[[#This Row],[VeryActiveMinutes]:[SedentaryMinutes]])</f>
        <v>1440</v>
      </c>
      <c r="R642">
        <f>daily_activity[[#This Row],[Total Mintues]]/60</f>
        <v>24</v>
      </c>
      <c r="S642">
        <f>IFERROR(daily_activity[[#This Row],[TotalDistance]]/daily_activity[[#This Row],[TotalSteps]],0)</f>
        <v>0</v>
      </c>
      <c r="T642">
        <f>IFERROR(daily_activity[[#This Row],[TrackerDistance]]/(daily_activity[[#This Row],[Total Mintues]]*daily_activity[[#This Row],[Step Length]]),0)</f>
        <v>0</v>
      </c>
      <c r="W642" s="13">
        <v>11875</v>
      </c>
      <c r="X642" s="13">
        <v>2390</v>
      </c>
      <c r="AD642" s="18" t="s">
        <v>59</v>
      </c>
      <c r="AE642" s="18">
        <v>24</v>
      </c>
      <c r="AF642" s="16">
        <v>0</v>
      </c>
      <c r="AG642" s="16">
        <v>2063</v>
      </c>
    </row>
    <row r="643" spans="1:33" x14ac:dyDescent="0.3">
      <c r="A643">
        <v>1927972279</v>
      </c>
      <c r="B643" s="1">
        <v>42709</v>
      </c>
      <c r="C643" t="str">
        <f t="shared" ref="C643:C706" si="10">TEXT(B643,"dddd")</f>
        <v>Monday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966</v>
      </c>
      <c r="P643">
        <v>1383</v>
      </c>
      <c r="Q643">
        <f>SUM(daily_activity[[#This Row],[VeryActiveMinutes]:[SedentaryMinutes]])</f>
        <v>966</v>
      </c>
      <c r="R643">
        <f>daily_activity[[#This Row],[Total Mintues]]/60</f>
        <v>16.100000000000001</v>
      </c>
      <c r="S643">
        <f>IFERROR(daily_activity[[#This Row],[TotalDistance]]/daily_activity[[#This Row],[TotalSteps]],0)</f>
        <v>0</v>
      </c>
      <c r="T643">
        <f>IFERROR(daily_activity[[#This Row],[TrackerDistance]]/(daily_activity[[#This Row],[Total Mintues]]*daily_activity[[#This Row],[Step Length]]),0)</f>
        <v>0</v>
      </c>
      <c r="W643" s="13">
        <v>10538</v>
      </c>
      <c r="X643" s="13">
        <v>2380</v>
      </c>
      <c r="AD643" s="19" t="s">
        <v>61</v>
      </c>
      <c r="AE643" s="19">
        <v>16.100000000000001</v>
      </c>
      <c r="AF643" s="17">
        <v>0</v>
      </c>
      <c r="AG643" s="17">
        <v>1383</v>
      </c>
    </row>
    <row r="644" spans="1:33" x14ac:dyDescent="0.3">
      <c r="A644">
        <v>2022484408</v>
      </c>
      <c r="B644" s="1">
        <v>42708</v>
      </c>
      <c r="C644" t="str">
        <f t="shared" si="10"/>
        <v>Sunday</v>
      </c>
      <c r="D644">
        <v>11875</v>
      </c>
      <c r="E644">
        <v>8.3400001530000001</v>
      </c>
      <c r="F644">
        <v>8.3400001530000001</v>
      </c>
      <c r="G644">
        <v>0</v>
      </c>
      <c r="H644">
        <v>3.3099999430000002</v>
      </c>
      <c r="I644">
        <v>0.769999981</v>
      </c>
      <c r="J644">
        <v>4.2600002290000001</v>
      </c>
      <c r="K644">
        <v>0</v>
      </c>
      <c r="L644">
        <v>42</v>
      </c>
      <c r="M644">
        <v>14</v>
      </c>
      <c r="N644">
        <v>227</v>
      </c>
      <c r="O644">
        <v>1157</v>
      </c>
      <c r="P644">
        <v>2390</v>
      </c>
      <c r="Q644">
        <f>SUM(daily_activity[[#This Row],[VeryActiveMinutes]:[SedentaryMinutes]])</f>
        <v>1440</v>
      </c>
      <c r="R644">
        <f>daily_activity[[#This Row],[Total Mintues]]/60</f>
        <v>24</v>
      </c>
      <c r="S644">
        <f>IFERROR(daily_activity[[#This Row],[TotalDistance]]/daily_activity[[#This Row],[TotalSteps]],0)</f>
        <v>7.0231580235789477E-4</v>
      </c>
      <c r="T644">
        <f>IFERROR(daily_activity[[#This Row],[TrackerDistance]]/(daily_activity[[#This Row],[Total Mintues]]*daily_activity[[#This Row],[Step Length]]),0)</f>
        <v>8.2465277777777786</v>
      </c>
      <c r="W644" s="13">
        <v>10379</v>
      </c>
      <c r="X644" s="13">
        <v>2473</v>
      </c>
      <c r="AD644" s="18" t="s">
        <v>16</v>
      </c>
      <c r="AE644" s="18">
        <v>24</v>
      </c>
      <c r="AF644" s="16">
        <v>11875</v>
      </c>
      <c r="AG644" s="16">
        <v>2390</v>
      </c>
    </row>
    <row r="645" spans="1:33" x14ac:dyDescent="0.3">
      <c r="A645">
        <v>2022484408</v>
      </c>
      <c r="B645" s="1">
        <v>42374</v>
      </c>
      <c r="C645" t="str">
        <f t="shared" si="10"/>
        <v>Tuesday</v>
      </c>
      <c r="D645">
        <v>10538</v>
      </c>
      <c r="E645">
        <v>7.4000000950000002</v>
      </c>
      <c r="F645">
        <v>7.4000000950000002</v>
      </c>
      <c r="G645">
        <v>0</v>
      </c>
      <c r="H645">
        <v>1.940000057</v>
      </c>
      <c r="I645">
        <v>0.959999979</v>
      </c>
      <c r="J645">
        <v>4.5</v>
      </c>
      <c r="K645">
        <v>0</v>
      </c>
      <c r="L645">
        <v>25</v>
      </c>
      <c r="M645">
        <v>28</v>
      </c>
      <c r="N645">
        <v>245</v>
      </c>
      <c r="O645">
        <v>1142</v>
      </c>
      <c r="P645">
        <v>2380</v>
      </c>
      <c r="Q645">
        <f>SUM(daily_activity[[#This Row],[VeryActiveMinutes]:[SedentaryMinutes]])</f>
        <v>1440</v>
      </c>
      <c r="R645">
        <f>daily_activity[[#This Row],[Total Mintues]]/60</f>
        <v>24</v>
      </c>
      <c r="S645">
        <f>IFERROR(daily_activity[[#This Row],[TotalDistance]]/daily_activity[[#This Row],[TotalSteps]],0)</f>
        <v>7.0222054422091479E-4</v>
      </c>
      <c r="T645">
        <f>IFERROR(daily_activity[[#This Row],[TrackerDistance]]/(daily_activity[[#This Row],[Total Mintues]]*daily_activity[[#This Row],[Step Length]]),0)</f>
        <v>7.3180555555555555</v>
      </c>
      <c r="W645" s="13">
        <v>12183</v>
      </c>
      <c r="X645" s="13">
        <v>2752</v>
      </c>
      <c r="AD645" s="19" t="s">
        <v>57</v>
      </c>
      <c r="AE645" s="19">
        <v>24</v>
      </c>
      <c r="AF645" s="17">
        <v>10538</v>
      </c>
      <c r="AG645" s="17">
        <v>2380</v>
      </c>
    </row>
    <row r="646" spans="1:33" x14ac:dyDescent="0.3">
      <c r="A646">
        <v>2022484408</v>
      </c>
      <c r="B646" s="1">
        <v>42405</v>
      </c>
      <c r="C646" t="str">
        <f t="shared" si="10"/>
        <v>Friday</v>
      </c>
      <c r="D646">
        <v>10379</v>
      </c>
      <c r="E646">
        <v>7.2899999619999996</v>
      </c>
      <c r="F646">
        <v>7.2899999619999996</v>
      </c>
      <c r="G646">
        <v>0</v>
      </c>
      <c r="H646">
        <v>2.6099998950000001</v>
      </c>
      <c r="I646">
        <v>0.34000000400000002</v>
      </c>
      <c r="J646">
        <v>4.329999924</v>
      </c>
      <c r="K646">
        <v>0</v>
      </c>
      <c r="L646">
        <v>36</v>
      </c>
      <c r="M646">
        <v>8</v>
      </c>
      <c r="N646">
        <v>277</v>
      </c>
      <c r="O646">
        <v>1119</v>
      </c>
      <c r="P646">
        <v>2473</v>
      </c>
      <c r="Q646">
        <f>SUM(daily_activity[[#This Row],[VeryActiveMinutes]:[SedentaryMinutes]])</f>
        <v>1440</v>
      </c>
      <c r="R646">
        <f>daily_activity[[#This Row],[Total Mintues]]/60</f>
        <v>24</v>
      </c>
      <c r="S646">
        <f>IFERROR(daily_activity[[#This Row],[TotalDistance]]/daily_activity[[#This Row],[TotalSteps]],0)</f>
        <v>7.023798017150014E-4</v>
      </c>
      <c r="T646">
        <f>IFERROR(daily_activity[[#This Row],[TrackerDistance]]/(daily_activity[[#This Row],[Total Mintues]]*daily_activity[[#This Row],[Step Length]]),0)</f>
        <v>7.2076388888888889</v>
      </c>
      <c r="W646" s="13">
        <v>11768</v>
      </c>
      <c r="X646" s="13">
        <v>2649</v>
      </c>
      <c r="AD646" s="18" t="s">
        <v>58</v>
      </c>
      <c r="AE646" s="18">
        <v>24</v>
      </c>
      <c r="AF646" s="16">
        <v>10379</v>
      </c>
      <c r="AG646" s="16">
        <v>2473</v>
      </c>
    </row>
    <row r="647" spans="1:33" x14ac:dyDescent="0.3">
      <c r="A647">
        <v>2022484408</v>
      </c>
      <c r="B647" s="1">
        <v>42434</v>
      </c>
      <c r="C647" t="str">
        <f t="shared" si="10"/>
        <v>Saturday</v>
      </c>
      <c r="D647">
        <v>12183</v>
      </c>
      <c r="E647">
        <v>8.7399997710000008</v>
      </c>
      <c r="F647">
        <v>8.7399997710000008</v>
      </c>
      <c r="G647">
        <v>0</v>
      </c>
      <c r="H647">
        <v>3.9900000100000002</v>
      </c>
      <c r="I647">
        <v>0.46000000800000002</v>
      </c>
      <c r="J647">
        <v>4.2800002099999999</v>
      </c>
      <c r="K647">
        <v>0</v>
      </c>
      <c r="L647">
        <v>72</v>
      </c>
      <c r="M647">
        <v>14</v>
      </c>
      <c r="N647">
        <v>250</v>
      </c>
      <c r="O647">
        <v>1104</v>
      </c>
      <c r="P647">
        <v>2752</v>
      </c>
      <c r="Q647">
        <f>SUM(daily_activity[[#This Row],[VeryActiveMinutes]:[SedentaryMinutes]])</f>
        <v>1440</v>
      </c>
      <c r="R647">
        <f>daily_activity[[#This Row],[Total Mintues]]/60</f>
        <v>24</v>
      </c>
      <c r="S647">
        <f>IFERROR(daily_activity[[#This Row],[TotalDistance]]/daily_activity[[#This Row],[TotalSteps]],0)</f>
        <v>7.1739306993351393E-4</v>
      </c>
      <c r="T647">
        <f>IFERROR(daily_activity[[#This Row],[TrackerDistance]]/(daily_activity[[#This Row],[Total Mintues]]*daily_activity[[#This Row],[Step Length]]),0)</f>
        <v>8.4604166666666671</v>
      </c>
      <c r="W647" s="13">
        <v>11895</v>
      </c>
      <c r="X647" s="13">
        <v>2609</v>
      </c>
      <c r="AD647" s="19" t="s">
        <v>59</v>
      </c>
      <c r="AE647" s="19">
        <v>24</v>
      </c>
      <c r="AF647" s="17">
        <v>12183</v>
      </c>
      <c r="AG647" s="17">
        <v>2752</v>
      </c>
    </row>
    <row r="648" spans="1:33" x14ac:dyDescent="0.3">
      <c r="A648">
        <v>2022484408</v>
      </c>
      <c r="B648" s="1">
        <v>42465</v>
      </c>
      <c r="C648" t="str">
        <f t="shared" si="10"/>
        <v>Tuesday</v>
      </c>
      <c r="D648">
        <v>11768</v>
      </c>
      <c r="E648">
        <v>8.2899999619999996</v>
      </c>
      <c r="F648">
        <v>8.2899999619999996</v>
      </c>
      <c r="G648">
        <v>0</v>
      </c>
      <c r="H648">
        <v>2.5099999899999998</v>
      </c>
      <c r="I648">
        <v>0.93000000699999996</v>
      </c>
      <c r="J648">
        <v>4.8499999049999998</v>
      </c>
      <c r="K648">
        <v>0</v>
      </c>
      <c r="L648">
        <v>36</v>
      </c>
      <c r="M648">
        <v>27</v>
      </c>
      <c r="N648">
        <v>272</v>
      </c>
      <c r="O648">
        <v>1105</v>
      </c>
      <c r="P648">
        <v>2649</v>
      </c>
      <c r="Q648">
        <f>SUM(daily_activity[[#This Row],[VeryActiveMinutes]:[SedentaryMinutes]])</f>
        <v>1440</v>
      </c>
      <c r="R648">
        <f>daily_activity[[#This Row],[Total Mintues]]/60</f>
        <v>24</v>
      </c>
      <c r="S648">
        <f>IFERROR(daily_activity[[#This Row],[TotalDistance]]/daily_activity[[#This Row],[TotalSteps]],0)</f>
        <v>7.0445274999999998E-4</v>
      </c>
      <c r="T648">
        <f>IFERROR(daily_activity[[#This Row],[TrackerDistance]]/(daily_activity[[#This Row],[Total Mintues]]*daily_activity[[#This Row],[Step Length]]),0)</f>
        <v>8.1722222222222225</v>
      </c>
      <c r="W648" s="13">
        <v>10227</v>
      </c>
      <c r="X648" s="13">
        <v>2498</v>
      </c>
      <c r="AD648" s="18" t="s">
        <v>57</v>
      </c>
      <c r="AE648" s="18">
        <v>24</v>
      </c>
      <c r="AF648" s="16">
        <v>11768</v>
      </c>
      <c r="AG648" s="16">
        <v>2649</v>
      </c>
    </row>
    <row r="649" spans="1:33" x14ac:dyDescent="0.3">
      <c r="A649">
        <v>2022484408</v>
      </c>
      <c r="B649" s="1">
        <v>42495</v>
      </c>
      <c r="C649" t="str">
        <f t="shared" si="10"/>
        <v>Thursday</v>
      </c>
      <c r="D649">
        <v>11895</v>
      </c>
      <c r="E649">
        <v>8.3500003809999992</v>
      </c>
      <c r="F649">
        <v>8.3500003809999992</v>
      </c>
      <c r="G649">
        <v>0</v>
      </c>
      <c r="H649">
        <v>2.789999962</v>
      </c>
      <c r="I649">
        <v>0.86000001400000003</v>
      </c>
      <c r="J649">
        <v>4.6999998090000004</v>
      </c>
      <c r="K649">
        <v>0</v>
      </c>
      <c r="L649">
        <v>55</v>
      </c>
      <c r="M649">
        <v>20</v>
      </c>
      <c r="N649">
        <v>253</v>
      </c>
      <c r="O649">
        <v>1112</v>
      </c>
      <c r="P649">
        <v>2609</v>
      </c>
      <c r="Q649">
        <f>SUM(daily_activity[[#This Row],[VeryActiveMinutes]:[SedentaryMinutes]])</f>
        <v>1440</v>
      </c>
      <c r="R649">
        <f>daily_activity[[#This Row],[Total Mintues]]/60</f>
        <v>24</v>
      </c>
      <c r="S649">
        <f>IFERROR(daily_activity[[#This Row],[TotalDistance]]/daily_activity[[#This Row],[TotalSteps]],0)</f>
        <v>7.0197565203867162E-4</v>
      </c>
      <c r="T649">
        <f>IFERROR(daily_activity[[#This Row],[TrackerDistance]]/(daily_activity[[#This Row],[Total Mintues]]*daily_activity[[#This Row],[Step Length]]),0)</f>
        <v>8.2604166666666679</v>
      </c>
      <c r="W649" s="13">
        <v>6708</v>
      </c>
      <c r="X649" s="13">
        <v>1995</v>
      </c>
      <c r="AD649" s="19" t="s">
        <v>60</v>
      </c>
      <c r="AE649" s="19">
        <v>24</v>
      </c>
      <c r="AF649" s="17">
        <v>11895</v>
      </c>
      <c r="AG649" s="17">
        <v>2609</v>
      </c>
    </row>
    <row r="650" spans="1:33" x14ac:dyDescent="0.3">
      <c r="A650">
        <v>2022484408</v>
      </c>
      <c r="B650" s="1">
        <v>42526</v>
      </c>
      <c r="C650" t="str">
        <f t="shared" si="10"/>
        <v>Sunday</v>
      </c>
      <c r="D650">
        <v>10227</v>
      </c>
      <c r="E650">
        <v>7.1799998279999997</v>
      </c>
      <c r="F650">
        <v>7.1799998279999997</v>
      </c>
      <c r="G650">
        <v>0</v>
      </c>
      <c r="H650">
        <v>1.8700000050000001</v>
      </c>
      <c r="I650">
        <v>0.670000017</v>
      </c>
      <c r="J650">
        <v>4.6399998660000001</v>
      </c>
      <c r="K650">
        <v>0</v>
      </c>
      <c r="L650">
        <v>24</v>
      </c>
      <c r="M650">
        <v>17</v>
      </c>
      <c r="N650">
        <v>295</v>
      </c>
      <c r="O650">
        <v>1104</v>
      </c>
      <c r="P650">
        <v>2498</v>
      </c>
      <c r="Q650">
        <f>SUM(daily_activity[[#This Row],[VeryActiveMinutes]:[SedentaryMinutes]])</f>
        <v>1440</v>
      </c>
      <c r="R650">
        <f>daily_activity[[#This Row],[Total Mintues]]/60</f>
        <v>24</v>
      </c>
      <c r="S650">
        <f>IFERROR(daily_activity[[#This Row],[TotalDistance]]/daily_activity[[#This Row],[TotalSteps]],0)</f>
        <v>7.0206314931064821E-4</v>
      </c>
      <c r="T650">
        <f>IFERROR(daily_activity[[#This Row],[TrackerDistance]]/(daily_activity[[#This Row],[Total Mintues]]*daily_activity[[#This Row],[Step Length]]),0)</f>
        <v>7.1020833333333337</v>
      </c>
      <c r="W650" s="13">
        <v>3292</v>
      </c>
      <c r="X650" s="13">
        <v>1848</v>
      </c>
      <c r="AD650" s="18" t="s">
        <v>16</v>
      </c>
      <c r="AE650" s="18">
        <v>24</v>
      </c>
      <c r="AF650" s="16">
        <v>10227</v>
      </c>
      <c r="AG650" s="16">
        <v>2498</v>
      </c>
    </row>
    <row r="651" spans="1:33" x14ac:dyDescent="0.3">
      <c r="A651">
        <v>2022484408</v>
      </c>
      <c r="B651" s="1">
        <v>42556</v>
      </c>
      <c r="C651" t="str">
        <f t="shared" si="10"/>
        <v>Tuesday</v>
      </c>
      <c r="D651">
        <v>6708</v>
      </c>
      <c r="E651">
        <v>4.7100000380000004</v>
      </c>
      <c r="F651">
        <v>4.7100000380000004</v>
      </c>
      <c r="G651">
        <v>0</v>
      </c>
      <c r="H651">
        <v>1.6100000139999999</v>
      </c>
      <c r="I651">
        <v>7.9999998000000003E-2</v>
      </c>
      <c r="J651">
        <v>3.0199999809999998</v>
      </c>
      <c r="K651">
        <v>0</v>
      </c>
      <c r="L651">
        <v>20</v>
      </c>
      <c r="M651">
        <v>2</v>
      </c>
      <c r="N651">
        <v>149</v>
      </c>
      <c r="O651">
        <v>1269</v>
      </c>
      <c r="P651">
        <v>1995</v>
      </c>
      <c r="Q651">
        <f>SUM(daily_activity[[#This Row],[VeryActiveMinutes]:[SedentaryMinutes]])</f>
        <v>1440</v>
      </c>
      <c r="R651">
        <f>daily_activity[[#This Row],[Total Mintues]]/60</f>
        <v>24</v>
      </c>
      <c r="S651">
        <f>IFERROR(daily_activity[[#This Row],[TotalDistance]]/daily_activity[[#This Row],[TotalSteps]],0)</f>
        <v>7.0214669618366135E-4</v>
      </c>
      <c r="T651">
        <f>IFERROR(daily_activity[[#This Row],[TrackerDistance]]/(daily_activity[[#This Row],[Total Mintues]]*daily_activity[[#This Row],[Step Length]]),0)</f>
        <v>4.6583333333333341</v>
      </c>
      <c r="W651" s="13">
        <v>13379</v>
      </c>
      <c r="X651" s="13">
        <v>2709</v>
      </c>
      <c r="AD651" s="19" t="s">
        <v>57</v>
      </c>
      <c r="AE651" s="19">
        <v>24</v>
      </c>
      <c r="AF651" s="17">
        <v>6708</v>
      </c>
      <c r="AG651" s="17">
        <v>1995</v>
      </c>
    </row>
    <row r="652" spans="1:33" x14ac:dyDescent="0.3">
      <c r="A652">
        <v>2022484408</v>
      </c>
      <c r="B652" s="1">
        <v>42587</v>
      </c>
      <c r="C652" t="str">
        <f t="shared" si="10"/>
        <v>Friday</v>
      </c>
      <c r="D652">
        <v>3292</v>
      </c>
      <c r="E652">
        <v>2.3099999430000002</v>
      </c>
      <c r="F652">
        <v>2.3099999430000002</v>
      </c>
      <c r="G652">
        <v>0</v>
      </c>
      <c r="H652">
        <v>0</v>
      </c>
      <c r="I652">
        <v>0</v>
      </c>
      <c r="J652">
        <v>2.3099999430000002</v>
      </c>
      <c r="K652">
        <v>0</v>
      </c>
      <c r="L652">
        <v>0</v>
      </c>
      <c r="M652">
        <v>0</v>
      </c>
      <c r="N652">
        <v>135</v>
      </c>
      <c r="O652">
        <v>1305</v>
      </c>
      <c r="P652">
        <v>1848</v>
      </c>
      <c r="Q652">
        <f>SUM(daily_activity[[#This Row],[VeryActiveMinutes]:[SedentaryMinutes]])</f>
        <v>1440</v>
      </c>
      <c r="R652">
        <f>daily_activity[[#This Row],[Total Mintues]]/60</f>
        <v>24</v>
      </c>
      <c r="S652">
        <f>IFERROR(daily_activity[[#This Row],[TotalDistance]]/daily_activity[[#This Row],[TotalSteps]],0)</f>
        <v>7.0170107624544355E-4</v>
      </c>
      <c r="T652">
        <f>IFERROR(daily_activity[[#This Row],[TrackerDistance]]/(daily_activity[[#This Row],[Total Mintues]]*daily_activity[[#This Row],[Step Length]]),0)</f>
        <v>2.286111111111111</v>
      </c>
      <c r="W652" s="13">
        <v>12798</v>
      </c>
      <c r="X652" s="13">
        <v>2797</v>
      </c>
      <c r="AD652" s="18" t="s">
        <v>58</v>
      </c>
      <c r="AE652" s="18">
        <v>24</v>
      </c>
      <c r="AF652" s="16">
        <v>3292</v>
      </c>
      <c r="AG652" s="16">
        <v>1848</v>
      </c>
    </row>
    <row r="653" spans="1:33" x14ac:dyDescent="0.3">
      <c r="A653">
        <v>2022484408</v>
      </c>
      <c r="B653" s="1">
        <v>42618</v>
      </c>
      <c r="C653" t="str">
        <f t="shared" si="10"/>
        <v>Monday</v>
      </c>
      <c r="D653">
        <v>13379</v>
      </c>
      <c r="E653">
        <v>9.3900003430000005</v>
      </c>
      <c r="F653">
        <v>9.3900003430000005</v>
      </c>
      <c r="G653">
        <v>0</v>
      </c>
      <c r="H653">
        <v>2.119999886</v>
      </c>
      <c r="I653">
        <v>1.6299999949999999</v>
      </c>
      <c r="J653">
        <v>5.6399998660000001</v>
      </c>
      <c r="K653">
        <v>0</v>
      </c>
      <c r="L653">
        <v>35</v>
      </c>
      <c r="M653">
        <v>47</v>
      </c>
      <c r="N653">
        <v>297</v>
      </c>
      <c r="O653">
        <v>1061</v>
      </c>
      <c r="P653">
        <v>2709</v>
      </c>
      <c r="Q653">
        <f>SUM(daily_activity[[#This Row],[VeryActiveMinutes]:[SedentaryMinutes]])</f>
        <v>1440</v>
      </c>
      <c r="R653">
        <f>daily_activity[[#This Row],[Total Mintues]]/60</f>
        <v>24</v>
      </c>
      <c r="S653">
        <f>IFERROR(daily_activity[[#This Row],[TotalDistance]]/daily_activity[[#This Row],[TotalSteps]],0)</f>
        <v>7.0184620248150086E-4</v>
      </c>
      <c r="T653">
        <f>IFERROR(daily_activity[[#This Row],[TrackerDistance]]/(daily_activity[[#This Row],[Total Mintues]]*daily_activity[[#This Row],[Step Length]]),0)</f>
        <v>9.2909722222222229</v>
      </c>
      <c r="W653" s="13">
        <v>13272</v>
      </c>
      <c r="X653" s="13">
        <v>2544</v>
      </c>
      <c r="AD653" s="19" t="s">
        <v>61</v>
      </c>
      <c r="AE653" s="19">
        <v>24</v>
      </c>
      <c r="AF653" s="17">
        <v>13379</v>
      </c>
      <c r="AG653" s="17">
        <v>2709</v>
      </c>
    </row>
    <row r="654" spans="1:33" x14ac:dyDescent="0.3">
      <c r="A654">
        <v>2022484408</v>
      </c>
      <c r="B654" s="1">
        <v>42648</v>
      </c>
      <c r="C654" t="str">
        <f t="shared" si="10"/>
        <v>Wednesday</v>
      </c>
      <c r="D654">
        <v>12798</v>
      </c>
      <c r="E654">
        <v>8.9799995419999998</v>
      </c>
      <c r="F654">
        <v>8.9799995419999998</v>
      </c>
      <c r="G654">
        <v>0</v>
      </c>
      <c r="H654">
        <v>2.2200000289999999</v>
      </c>
      <c r="I654">
        <v>1.210000038</v>
      </c>
      <c r="J654">
        <v>5.5599999430000002</v>
      </c>
      <c r="K654">
        <v>0</v>
      </c>
      <c r="L654">
        <v>57</v>
      </c>
      <c r="M654">
        <v>28</v>
      </c>
      <c r="N654">
        <v>271</v>
      </c>
      <c r="O654">
        <v>1084</v>
      </c>
      <c r="P654">
        <v>2797</v>
      </c>
      <c r="Q654">
        <f>SUM(daily_activity[[#This Row],[VeryActiveMinutes]:[SedentaryMinutes]])</f>
        <v>1440</v>
      </c>
      <c r="R654">
        <f>daily_activity[[#This Row],[Total Mintues]]/60</f>
        <v>24</v>
      </c>
      <c r="S654">
        <f>IFERROR(daily_activity[[#This Row],[TotalDistance]]/daily_activity[[#This Row],[TotalSteps]],0)</f>
        <v>7.016721004844507E-4</v>
      </c>
      <c r="T654">
        <f>IFERROR(daily_activity[[#This Row],[TrackerDistance]]/(daily_activity[[#This Row],[Total Mintues]]*daily_activity[[#This Row],[Step Length]]),0)</f>
        <v>8.8875000000000011</v>
      </c>
      <c r="W654" s="13">
        <v>9117</v>
      </c>
      <c r="X654" s="13">
        <v>1853</v>
      </c>
      <c r="AD654" s="18" t="s">
        <v>62</v>
      </c>
      <c r="AE654" s="18">
        <v>24</v>
      </c>
      <c r="AF654" s="16">
        <v>12798</v>
      </c>
      <c r="AG654" s="16">
        <v>2797</v>
      </c>
    </row>
    <row r="655" spans="1:33" x14ac:dyDescent="0.3">
      <c r="A655">
        <v>2022484408</v>
      </c>
      <c r="B655" s="1">
        <v>42679</v>
      </c>
      <c r="C655" t="str">
        <f t="shared" si="10"/>
        <v>Saturday</v>
      </c>
      <c r="D655">
        <v>13272</v>
      </c>
      <c r="E655">
        <v>9.3199996949999999</v>
      </c>
      <c r="F655">
        <v>9.3199996949999999</v>
      </c>
      <c r="G655">
        <v>0</v>
      </c>
      <c r="H655">
        <v>4.1799998279999997</v>
      </c>
      <c r="I655">
        <v>1.1499999759999999</v>
      </c>
      <c r="J655">
        <v>3.9900000100000002</v>
      </c>
      <c r="K655">
        <v>0</v>
      </c>
      <c r="L655">
        <v>58</v>
      </c>
      <c r="M655">
        <v>25</v>
      </c>
      <c r="N655">
        <v>224</v>
      </c>
      <c r="O655">
        <v>1133</v>
      </c>
      <c r="P655">
        <v>2544</v>
      </c>
      <c r="Q655">
        <f>SUM(daily_activity[[#This Row],[VeryActiveMinutes]:[SedentaryMinutes]])</f>
        <v>1440</v>
      </c>
      <c r="R655">
        <f>daily_activity[[#This Row],[Total Mintues]]/60</f>
        <v>24</v>
      </c>
      <c r="S655">
        <f>IFERROR(daily_activity[[#This Row],[TotalDistance]]/daily_activity[[#This Row],[TotalSteps]],0)</f>
        <v>7.0223023621157328E-4</v>
      </c>
      <c r="T655">
        <f>IFERROR(daily_activity[[#This Row],[TrackerDistance]]/(daily_activity[[#This Row],[Total Mintues]]*daily_activity[[#This Row],[Step Length]]),0)</f>
        <v>9.2166666666666668</v>
      </c>
      <c r="W655" s="13">
        <v>4414</v>
      </c>
      <c r="X655" s="13">
        <v>1459</v>
      </c>
      <c r="AD655" s="19" t="s">
        <v>59</v>
      </c>
      <c r="AE655" s="19">
        <v>24</v>
      </c>
      <c r="AF655" s="17">
        <v>13272</v>
      </c>
      <c r="AG655" s="17">
        <v>2544</v>
      </c>
    </row>
    <row r="656" spans="1:33" x14ac:dyDescent="0.3">
      <c r="A656">
        <v>2022484408</v>
      </c>
      <c r="B656" s="1">
        <v>42709</v>
      </c>
      <c r="C656" t="str">
        <f t="shared" si="10"/>
        <v>Monday</v>
      </c>
      <c r="D656">
        <v>9117</v>
      </c>
      <c r="E656">
        <v>6.4099998469999999</v>
      </c>
      <c r="F656">
        <v>6.4099998469999999</v>
      </c>
      <c r="G656">
        <v>0</v>
      </c>
      <c r="H656">
        <v>1.2799999710000001</v>
      </c>
      <c r="I656">
        <v>0.670000017</v>
      </c>
      <c r="J656">
        <v>4.4400000569999998</v>
      </c>
      <c r="K656">
        <v>0</v>
      </c>
      <c r="L656">
        <v>16</v>
      </c>
      <c r="M656">
        <v>16</v>
      </c>
      <c r="N656">
        <v>236</v>
      </c>
      <c r="O656">
        <v>728</v>
      </c>
      <c r="P656">
        <v>1853</v>
      </c>
      <c r="Q656">
        <f>SUM(daily_activity[[#This Row],[VeryActiveMinutes]:[SedentaryMinutes]])</f>
        <v>996</v>
      </c>
      <c r="R656">
        <f>daily_activity[[#This Row],[Total Mintues]]/60</f>
        <v>16.600000000000001</v>
      </c>
      <c r="S656">
        <f>IFERROR(daily_activity[[#This Row],[TotalDistance]]/daily_activity[[#This Row],[TotalSteps]],0)</f>
        <v>7.0308213743555995E-4</v>
      </c>
      <c r="T656">
        <f>IFERROR(daily_activity[[#This Row],[TrackerDistance]]/(daily_activity[[#This Row],[Total Mintues]]*daily_activity[[#This Row],[Step Length]]),0)</f>
        <v>9.1536144578313259</v>
      </c>
      <c r="W656" s="13">
        <v>3609</v>
      </c>
      <c r="X656" s="13">
        <v>1447</v>
      </c>
      <c r="AD656" s="18" t="s">
        <v>61</v>
      </c>
      <c r="AE656" s="18">
        <v>16.600000000000001</v>
      </c>
      <c r="AF656" s="16">
        <v>9117</v>
      </c>
      <c r="AG656" s="16">
        <v>1853</v>
      </c>
    </row>
    <row r="657" spans="1:33" x14ac:dyDescent="0.3">
      <c r="A657">
        <v>2026352035</v>
      </c>
      <c r="B657" s="1">
        <v>42708</v>
      </c>
      <c r="C657" t="str">
        <f t="shared" si="10"/>
        <v>Sunday</v>
      </c>
      <c r="D657">
        <v>4414</v>
      </c>
      <c r="E657">
        <v>2.7400000100000002</v>
      </c>
      <c r="F657">
        <v>2.7400000100000002</v>
      </c>
      <c r="G657">
        <v>0</v>
      </c>
      <c r="H657">
        <v>0.189999998</v>
      </c>
      <c r="I657">
        <v>0.34999999399999998</v>
      </c>
      <c r="J657">
        <v>2.2000000480000002</v>
      </c>
      <c r="K657">
        <v>0</v>
      </c>
      <c r="L657">
        <v>3</v>
      </c>
      <c r="M657">
        <v>8</v>
      </c>
      <c r="N657">
        <v>181</v>
      </c>
      <c r="O657">
        <v>706</v>
      </c>
      <c r="P657">
        <v>1459</v>
      </c>
      <c r="Q657">
        <f>SUM(daily_activity[[#This Row],[VeryActiveMinutes]:[SedentaryMinutes]])</f>
        <v>898</v>
      </c>
      <c r="R657">
        <f>daily_activity[[#This Row],[Total Mintues]]/60</f>
        <v>14.966666666666667</v>
      </c>
      <c r="S657">
        <f>IFERROR(daily_activity[[#This Row],[TotalDistance]]/daily_activity[[#This Row],[TotalSteps]],0)</f>
        <v>6.2075215450838246E-4</v>
      </c>
      <c r="T657">
        <f>IFERROR(daily_activity[[#This Row],[TrackerDistance]]/(daily_activity[[#This Row],[Total Mintues]]*daily_activity[[#This Row],[Step Length]]),0)</f>
        <v>4.9153674832962144</v>
      </c>
      <c r="W657" s="13">
        <v>7018</v>
      </c>
      <c r="X657" s="13">
        <v>1690</v>
      </c>
      <c r="AD657" s="19" t="s">
        <v>16</v>
      </c>
      <c r="AE657" s="19">
        <v>14.966666666666667</v>
      </c>
      <c r="AF657" s="17">
        <v>4414</v>
      </c>
      <c r="AG657" s="17">
        <v>1459</v>
      </c>
    </row>
    <row r="658" spans="1:33" x14ac:dyDescent="0.3">
      <c r="A658">
        <v>2026352035</v>
      </c>
      <c r="B658" s="1">
        <v>42374</v>
      </c>
      <c r="C658" t="str">
        <f t="shared" si="10"/>
        <v>Tuesday</v>
      </c>
      <c r="D658">
        <v>3609</v>
      </c>
      <c r="E658">
        <v>2.2799999710000001</v>
      </c>
      <c r="F658">
        <v>2.2799999710000001</v>
      </c>
      <c r="G658">
        <v>0</v>
      </c>
      <c r="H658">
        <v>0</v>
      </c>
      <c r="I658">
        <v>0</v>
      </c>
      <c r="J658">
        <v>2.2799999710000001</v>
      </c>
      <c r="K658">
        <v>0</v>
      </c>
      <c r="L658">
        <v>0</v>
      </c>
      <c r="M658">
        <v>0</v>
      </c>
      <c r="N658">
        <v>191</v>
      </c>
      <c r="O658">
        <v>716</v>
      </c>
      <c r="P658">
        <v>1447</v>
      </c>
      <c r="Q658">
        <f>SUM(daily_activity[[#This Row],[VeryActiveMinutes]:[SedentaryMinutes]])</f>
        <v>907</v>
      </c>
      <c r="R658">
        <f>daily_activity[[#This Row],[Total Mintues]]/60</f>
        <v>15.116666666666667</v>
      </c>
      <c r="S658">
        <f>IFERROR(daily_activity[[#This Row],[TotalDistance]]/daily_activity[[#This Row],[TotalSteps]],0)</f>
        <v>6.3175394042671099E-4</v>
      </c>
      <c r="T658">
        <f>IFERROR(daily_activity[[#This Row],[TrackerDistance]]/(daily_activity[[#This Row],[Total Mintues]]*daily_activity[[#This Row],[Step Length]]),0)</f>
        <v>3.9790518191841233</v>
      </c>
      <c r="W658" s="13">
        <v>5992</v>
      </c>
      <c r="X658" s="13">
        <v>1604</v>
      </c>
      <c r="AD658" s="18" t="s">
        <v>57</v>
      </c>
      <c r="AE658" s="18">
        <v>15.116666666666667</v>
      </c>
      <c r="AF658" s="16">
        <v>3609</v>
      </c>
      <c r="AG658" s="16">
        <v>1447</v>
      </c>
    </row>
    <row r="659" spans="1:33" x14ac:dyDescent="0.3">
      <c r="A659">
        <v>2026352035</v>
      </c>
      <c r="B659" s="1">
        <v>42405</v>
      </c>
      <c r="C659" t="str">
        <f t="shared" si="10"/>
        <v>Friday</v>
      </c>
      <c r="D659">
        <v>7018</v>
      </c>
      <c r="E659">
        <v>4.3499999049999998</v>
      </c>
      <c r="F659">
        <v>4.3499999049999998</v>
      </c>
      <c r="G659">
        <v>0</v>
      </c>
      <c r="H659">
        <v>0</v>
      </c>
      <c r="I659">
        <v>0</v>
      </c>
      <c r="J659">
        <v>4.3499999049999998</v>
      </c>
      <c r="K659">
        <v>0</v>
      </c>
      <c r="L659">
        <v>0</v>
      </c>
      <c r="M659">
        <v>0</v>
      </c>
      <c r="N659">
        <v>355</v>
      </c>
      <c r="O659">
        <v>716</v>
      </c>
      <c r="P659">
        <v>1690</v>
      </c>
      <c r="Q659">
        <f>SUM(daily_activity[[#This Row],[VeryActiveMinutes]:[SedentaryMinutes]])</f>
        <v>1071</v>
      </c>
      <c r="R659">
        <f>daily_activity[[#This Row],[Total Mintues]]/60</f>
        <v>17.850000000000001</v>
      </c>
      <c r="S659">
        <f>IFERROR(daily_activity[[#This Row],[TotalDistance]]/daily_activity[[#This Row],[TotalSteps]],0)</f>
        <v>6.1983469720718152E-4</v>
      </c>
      <c r="T659">
        <f>IFERROR(daily_activity[[#This Row],[TrackerDistance]]/(daily_activity[[#This Row],[Total Mintues]]*daily_activity[[#This Row],[Step Length]]),0)</f>
        <v>6.5527544351073761</v>
      </c>
      <c r="W659" s="13">
        <v>6564</v>
      </c>
      <c r="X659" s="13">
        <v>1658</v>
      </c>
      <c r="AD659" s="19" t="s">
        <v>58</v>
      </c>
      <c r="AE659" s="19">
        <v>17.850000000000001</v>
      </c>
      <c r="AF659" s="17">
        <v>7018</v>
      </c>
      <c r="AG659" s="17">
        <v>1690</v>
      </c>
    </row>
    <row r="660" spans="1:33" x14ac:dyDescent="0.3">
      <c r="A660">
        <v>2026352035</v>
      </c>
      <c r="B660" s="1">
        <v>42434</v>
      </c>
      <c r="C660" t="str">
        <f t="shared" si="10"/>
        <v>Saturday</v>
      </c>
      <c r="D660">
        <v>5992</v>
      </c>
      <c r="E660">
        <v>3.7200000289999999</v>
      </c>
      <c r="F660">
        <v>3.7200000289999999</v>
      </c>
      <c r="G660">
        <v>0</v>
      </c>
      <c r="H660">
        <v>0</v>
      </c>
      <c r="I660">
        <v>0</v>
      </c>
      <c r="J660">
        <v>3.7200000289999999</v>
      </c>
      <c r="K660">
        <v>0</v>
      </c>
      <c r="L660">
        <v>0</v>
      </c>
      <c r="M660">
        <v>0</v>
      </c>
      <c r="N660">
        <v>304</v>
      </c>
      <c r="O660">
        <v>981</v>
      </c>
      <c r="P660">
        <v>1604</v>
      </c>
      <c r="Q660">
        <f>SUM(daily_activity[[#This Row],[VeryActiveMinutes]:[SedentaryMinutes]])</f>
        <v>1285</v>
      </c>
      <c r="R660">
        <f>daily_activity[[#This Row],[Total Mintues]]/60</f>
        <v>21.416666666666668</v>
      </c>
      <c r="S660">
        <f>IFERROR(daily_activity[[#This Row],[TotalDistance]]/daily_activity[[#This Row],[TotalSteps]],0)</f>
        <v>6.2082777520026705E-4</v>
      </c>
      <c r="T660">
        <f>IFERROR(daily_activity[[#This Row],[TrackerDistance]]/(daily_activity[[#This Row],[Total Mintues]]*daily_activity[[#This Row],[Step Length]]),0)</f>
        <v>4.6630350194552523</v>
      </c>
      <c r="W660" s="13">
        <v>12167</v>
      </c>
      <c r="X660" s="13">
        <v>1926</v>
      </c>
      <c r="AD660" s="18" t="s">
        <v>59</v>
      </c>
      <c r="AE660" s="18">
        <v>21.416666666666668</v>
      </c>
      <c r="AF660" s="16">
        <v>5992</v>
      </c>
      <c r="AG660" s="16">
        <v>1604</v>
      </c>
    </row>
    <row r="661" spans="1:33" x14ac:dyDescent="0.3">
      <c r="A661">
        <v>2026352035</v>
      </c>
      <c r="B661" s="1">
        <v>42465</v>
      </c>
      <c r="C661" t="str">
        <f t="shared" si="10"/>
        <v>Tuesday</v>
      </c>
      <c r="D661">
        <v>6564</v>
      </c>
      <c r="E661">
        <v>4.0700001720000003</v>
      </c>
      <c r="F661">
        <v>4.0700001720000003</v>
      </c>
      <c r="G661">
        <v>0</v>
      </c>
      <c r="H661">
        <v>0</v>
      </c>
      <c r="I661">
        <v>0</v>
      </c>
      <c r="J661">
        <v>4.0700001720000003</v>
      </c>
      <c r="K661">
        <v>0</v>
      </c>
      <c r="L661">
        <v>0</v>
      </c>
      <c r="M661">
        <v>0</v>
      </c>
      <c r="N661">
        <v>345</v>
      </c>
      <c r="O661">
        <v>530</v>
      </c>
      <c r="P661">
        <v>1658</v>
      </c>
      <c r="Q661">
        <f>SUM(daily_activity[[#This Row],[VeryActiveMinutes]:[SedentaryMinutes]])</f>
        <v>875</v>
      </c>
      <c r="R661">
        <f>daily_activity[[#This Row],[Total Mintues]]/60</f>
        <v>14.583333333333334</v>
      </c>
      <c r="S661">
        <f>IFERROR(daily_activity[[#This Row],[TotalDistance]]/daily_activity[[#This Row],[TotalSteps]],0)</f>
        <v>6.2004877696526513E-4</v>
      </c>
      <c r="T661">
        <f>IFERROR(daily_activity[[#This Row],[TrackerDistance]]/(daily_activity[[#This Row],[Total Mintues]]*daily_activity[[#This Row],[Step Length]]),0)</f>
        <v>7.5017142857142849</v>
      </c>
      <c r="W661" s="13">
        <v>8198</v>
      </c>
      <c r="X661" s="13">
        <v>1736</v>
      </c>
      <c r="AD661" s="19" t="s">
        <v>57</v>
      </c>
      <c r="AE661" s="19">
        <v>14.583333333333334</v>
      </c>
      <c r="AF661" s="17">
        <v>6564</v>
      </c>
      <c r="AG661" s="17">
        <v>1658</v>
      </c>
    </row>
    <row r="662" spans="1:33" x14ac:dyDescent="0.3">
      <c r="A662">
        <v>2026352035</v>
      </c>
      <c r="B662" s="1">
        <v>42495</v>
      </c>
      <c r="C662" t="str">
        <f t="shared" si="10"/>
        <v>Thursday</v>
      </c>
      <c r="D662">
        <v>12167</v>
      </c>
      <c r="E662">
        <v>7.5399999619999996</v>
      </c>
      <c r="F662">
        <v>7.5399999619999996</v>
      </c>
      <c r="G662">
        <v>0</v>
      </c>
      <c r="H662">
        <v>0</v>
      </c>
      <c r="I662">
        <v>0</v>
      </c>
      <c r="J662">
        <v>7.5399999619999996</v>
      </c>
      <c r="K662">
        <v>0</v>
      </c>
      <c r="L662">
        <v>0</v>
      </c>
      <c r="M662">
        <v>0</v>
      </c>
      <c r="N662">
        <v>475</v>
      </c>
      <c r="O662">
        <v>479</v>
      </c>
      <c r="P662">
        <v>1926</v>
      </c>
      <c r="Q662">
        <f>SUM(daily_activity[[#This Row],[VeryActiveMinutes]:[SedentaryMinutes]])</f>
        <v>954</v>
      </c>
      <c r="R662">
        <f>daily_activity[[#This Row],[Total Mintues]]/60</f>
        <v>15.9</v>
      </c>
      <c r="S662">
        <f>IFERROR(daily_activity[[#This Row],[TotalDistance]]/daily_activity[[#This Row],[TotalSteps]],0)</f>
        <v>6.1970904594394675E-4</v>
      </c>
      <c r="T662">
        <f>IFERROR(daily_activity[[#This Row],[TrackerDistance]]/(daily_activity[[#This Row],[Total Mintues]]*daily_activity[[#This Row],[Step Length]]),0)</f>
        <v>12.753668763102725</v>
      </c>
      <c r="W662" s="13">
        <v>4193</v>
      </c>
      <c r="X662" s="13">
        <v>1491</v>
      </c>
      <c r="AD662" s="18" t="s">
        <v>60</v>
      </c>
      <c r="AE662" s="18">
        <v>15.9</v>
      </c>
      <c r="AF662" s="16">
        <v>12167</v>
      </c>
      <c r="AG662" s="16">
        <v>1926</v>
      </c>
    </row>
    <row r="663" spans="1:33" x14ac:dyDescent="0.3">
      <c r="A663">
        <v>2026352035</v>
      </c>
      <c r="B663" s="1">
        <v>42526</v>
      </c>
      <c r="C663" t="str">
        <f t="shared" si="10"/>
        <v>Sunday</v>
      </c>
      <c r="D663">
        <v>8198</v>
      </c>
      <c r="E663">
        <v>5.079999924</v>
      </c>
      <c r="F663">
        <v>5.079999924</v>
      </c>
      <c r="G663">
        <v>0</v>
      </c>
      <c r="H663">
        <v>0</v>
      </c>
      <c r="I663">
        <v>0</v>
      </c>
      <c r="J663">
        <v>5.079999924</v>
      </c>
      <c r="K663">
        <v>0</v>
      </c>
      <c r="L663">
        <v>0</v>
      </c>
      <c r="M663">
        <v>0</v>
      </c>
      <c r="N663">
        <v>383</v>
      </c>
      <c r="O663">
        <v>511</v>
      </c>
      <c r="P663">
        <v>1736</v>
      </c>
      <c r="Q663">
        <f>SUM(daily_activity[[#This Row],[VeryActiveMinutes]:[SedentaryMinutes]])</f>
        <v>894</v>
      </c>
      <c r="R663">
        <f>daily_activity[[#This Row],[Total Mintues]]/60</f>
        <v>14.9</v>
      </c>
      <c r="S663">
        <f>IFERROR(daily_activity[[#This Row],[TotalDistance]]/daily_activity[[#This Row],[TotalSteps]],0)</f>
        <v>6.1966332324957306E-4</v>
      </c>
      <c r="T663">
        <f>IFERROR(daily_activity[[#This Row],[TrackerDistance]]/(daily_activity[[#This Row],[Total Mintues]]*daily_activity[[#This Row],[Step Length]]),0)</f>
        <v>9.170022371364654</v>
      </c>
      <c r="W663" s="13">
        <v>5528</v>
      </c>
      <c r="X663" s="13">
        <v>1555</v>
      </c>
      <c r="AD663" s="19" t="s">
        <v>16</v>
      </c>
      <c r="AE663" s="19">
        <v>14.9</v>
      </c>
      <c r="AF663" s="17">
        <v>8198</v>
      </c>
      <c r="AG663" s="17">
        <v>1736</v>
      </c>
    </row>
    <row r="664" spans="1:33" x14ac:dyDescent="0.3">
      <c r="A664">
        <v>2026352035</v>
      </c>
      <c r="B664" s="1">
        <v>42556</v>
      </c>
      <c r="C664" t="str">
        <f t="shared" si="10"/>
        <v>Tuesday</v>
      </c>
      <c r="D664">
        <v>4193</v>
      </c>
      <c r="E664">
        <v>2.5999999049999998</v>
      </c>
      <c r="F664">
        <v>2.5999999049999998</v>
      </c>
      <c r="G664">
        <v>0</v>
      </c>
      <c r="H664">
        <v>0</v>
      </c>
      <c r="I664">
        <v>0</v>
      </c>
      <c r="J664">
        <v>2.5999999049999998</v>
      </c>
      <c r="K664">
        <v>0</v>
      </c>
      <c r="L664">
        <v>0</v>
      </c>
      <c r="M664">
        <v>0</v>
      </c>
      <c r="N664">
        <v>229</v>
      </c>
      <c r="O664">
        <v>665</v>
      </c>
      <c r="P664">
        <v>1491</v>
      </c>
      <c r="Q664">
        <f>SUM(daily_activity[[#This Row],[VeryActiveMinutes]:[SedentaryMinutes]])</f>
        <v>894</v>
      </c>
      <c r="R664">
        <f>daily_activity[[#This Row],[Total Mintues]]/60</f>
        <v>14.9</v>
      </c>
      <c r="S664">
        <f>IFERROR(daily_activity[[#This Row],[TotalDistance]]/daily_activity[[#This Row],[TotalSteps]],0)</f>
        <v>6.2008106487002144E-4</v>
      </c>
      <c r="T664">
        <f>IFERROR(daily_activity[[#This Row],[TrackerDistance]]/(daily_activity[[#This Row],[Total Mintues]]*daily_activity[[#This Row],[Step Length]]),0)</f>
        <v>4.6901565995525729</v>
      </c>
      <c r="W664" s="13">
        <v>10685</v>
      </c>
      <c r="X664" s="13">
        <v>1869</v>
      </c>
      <c r="AD664" s="18" t="s">
        <v>57</v>
      </c>
      <c r="AE664" s="18">
        <v>14.9</v>
      </c>
      <c r="AF664" s="16">
        <v>4193</v>
      </c>
      <c r="AG664" s="16">
        <v>1491</v>
      </c>
    </row>
    <row r="665" spans="1:33" x14ac:dyDescent="0.3">
      <c r="A665">
        <v>2026352035</v>
      </c>
      <c r="B665" s="1">
        <v>42587</v>
      </c>
      <c r="C665" t="str">
        <f t="shared" si="10"/>
        <v>Friday</v>
      </c>
      <c r="D665">
        <v>5528</v>
      </c>
      <c r="E665">
        <v>3.4500000480000002</v>
      </c>
      <c r="F665">
        <v>3.4500000480000002</v>
      </c>
      <c r="G665">
        <v>0</v>
      </c>
      <c r="H665">
        <v>0</v>
      </c>
      <c r="I665">
        <v>0</v>
      </c>
      <c r="J665">
        <v>3.4500000480000002</v>
      </c>
      <c r="K665">
        <v>0</v>
      </c>
      <c r="L665">
        <v>0</v>
      </c>
      <c r="M665">
        <v>0</v>
      </c>
      <c r="N665">
        <v>258</v>
      </c>
      <c r="O665">
        <v>610</v>
      </c>
      <c r="P665">
        <v>1555</v>
      </c>
      <c r="Q665">
        <f>SUM(daily_activity[[#This Row],[VeryActiveMinutes]:[SedentaryMinutes]])</f>
        <v>868</v>
      </c>
      <c r="R665">
        <f>daily_activity[[#This Row],[Total Mintues]]/60</f>
        <v>14.466666666666667</v>
      </c>
      <c r="S665">
        <f>IFERROR(daily_activity[[#This Row],[TotalDistance]]/daily_activity[[#This Row],[TotalSteps]],0)</f>
        <v>6.2409552243125903E-4</v>
      </c>
      <c r="T665">
        <f>IFERROR(daily_activity[[#This Row],[TrackerDistance]]/(daily_activity[[#This Row],[Total Mintues]]*daily_activity[[#This Row],[Step Length]]),0)</f>
        <v>6.3686635944700463</v>
      </c>
      <c r="W665" s="13">
        <v>254</v>
      </c>
      <c r="X665" s="13">
        <v>1141</v>
      </c>
      <c r="AD665" s="19" t="s">
        <v>58</v>
      </c>
      <c r="AE665" s="19">
        <v>14.466666666666667</v>
      </c>
      <c r="AF665" s="17">
        <v>5528</v>
      </c>
      <c r="AG665" s="17">
        <v>1555</v>
      </c>
    </row>
    <row r="666" spans="1:33" x14ac:dyDescent="0.3">
      <c r="A666">
        <v>2026352035</v>
      </c>
      <c r="B666" s="1">
        <v>42618</v>
      </c>
      <c r="C666" t="str">
        <f t="shared" si="10"/>
        <v>Monday</v>
      </c>
      <c r="D666">
        <v>10685</v>
      </c>
      <c r="E666">
        <v>6.6199998860000004</v>
      </c>
      <c r="F666">
        <v>6.6199998860000004</v>
      </c>
      <c r="G666">
        <v>0</v>
      </c>
      <c r="H666">
        <v>0</v>
      </c>
      <c r="I666">
        <v>0</v>
      </c>
      <c r="J666">
        <v>6.5999999049999998</v>
      </c>
      <c r="K666">
        <v>0</v>
      </c>
      <c r="L666">
        <v>0</v>
      </c>
      <c r="M666">
        <v>0</v>
      </c>
      <c r="N666">
        <v>401</v>
      </c>
      <c r="O666">
        <v>543</v>
      </c>
      <c r="P666">
        <v>1869</v>
      </c>
      <c r="Q666">
        <f>SUM(daily_activity[[#This Row],[VeryActiveMinutes]:[SedentaryMinutes]])</f>
        <v>944</v>
      </c>
      <c r="R666">
        <f>daily_activity[[#This Row],[Total Mintues]]/60</f>
        <v>15.733333333333333</v>
      </c>
      <c r="S666">
        <f>IFERROR(daily_activity[[#This Row],[TotalDistance]]/daily_activity[[#This Row],[TotalSteps]],0)</f>
        <v>6.1956012035563877E-4</v>
      </c>
      <c r="T666">
        <f>IFERROR(daily_activity[[#This Row],[TrackerDistance]]/(daily_activity[[#This Row],[Total Mintues]]*daily_activity[[#This Row],[Step Length]]),0)</f>
        <v>11.318855932203391</v>
      </c>
      <c r="W666" s="13">
        <v>8580</v>
      </c>
      <c r="X666" s="13">
        <v>1698</v>
      </c>
      <c r="AD666" s="18" t="s">
        <v>61</v>
      </c>
      <c r="AE666" s="18">
        <v>15.733333333333333</v>
      </c>
      <c r="AF666" s="16">
        <v>10685</v>
      </c>
      <c r="AG666" s="16">
        <v>1869</v>
      </c>
    </row>
    <row r="667" spans="1:33" x14ac:dyDescent="0.3">
      <c r="A667">
        <v>2026352035</v>
      </c>
      <c r="B667" s="1">
        <v>42648</v>
      </c>
      <c r="C667" t="str">
        <f t="shared" si="10"/>
        <v>Wednesday</v>
      </c>
      <c r="D667">
        <v>254</v>
      </c>
      <c r="E667">
        <v>0.15999999600000001</v>
      </c>
      <c r="F667">
        <v>0.15999999600000001</v>
      </c>
      <c r="G667">
        <v>0</v>
      </c>
      <c r="H667">
        <v>0</v>
      </c>
      <c r="I667">
        <v>0</v>
      </c>
      <c r="J667">
        <v>0.15999999600000001</v>
      </c>
      <c r="K667">
        <v>0</v>
      </c>
      <c r="L667">
        <v>0</v>
      </c>
      <c r="M667">
        <v>0</v>
      </c>
      <c r="N667">
        <v>17</v>
      </c>
      <c r="O667">
        <v>1002</v>
      </c>
      <c r="P667">
        <v>1141</v>
      </c>
      <c r="Q667">
        <f>SUM(daily_activity[[#This Row],[VeryActiveMinutes]:[SedentaryMinutes]])</f>
        <v>1019</v>
      </c>
      <c r="R667">
        <f>daily_activity[[#This Row],[Total Mintues]]/60</f>
        <v>16.983333333333334</v>
      </c>
      <c r="S667">
        <f>IFERROR(daily_activity[[#This Row],[TotalDistance]]/daily_activity[[#This Row],[TotalSteps]],0)</f>
        <v>6.299212440944882E-4</v>
      </c>
      <c r="T667">
        <f>IFERROR(daily_activity[[#This Row],[TrackerDistance]]/(daily_activity[[#This Row],[Total Mintues]]*daily_activity[[#This Row],[Step Length]]),0)</f>
        <v>0.24926398429833171</v>
      </c>
      <c r="W667" s="13">
        <v>8891</v>
      </c>
      <c r="X667" s="13">
        <v>1364</v>
      </c>
      <c r="AD667" s="19" t="s">
        <v>62</v>
      </c>
      <c r="AE667" s="19">
        <v>16.983333333333334</v>
      </c>
      <c r="AF667" s="17">
        <v>254</v>
      </c>
      <c r="AG667" s="17">
        <v>1141</v>
      </c>
    </row>
    <row r="668" spans="1:33" x14ac:dyDescent="0.3">
      <c r="A668">
        <v>2026352035</v>
      </c>
      <c r="B668" s="1">
        <v>42679</v>
      </c>
      <c r="C668" t="str">
        <f t="shared" si="10"/>
        <v>Saturday</v>
      </c>
      <c r="D668">
        <v>8580</v>
      </c>
      <c r="E668">
        <v>5.3200001720000003</v>
      </c>
      <c r="F668">
        <v>5.3200001720000003</v>
      </c>
      <c r="G668">
        <v>0</v>
      </c>
      <c r="H668">
        <v>0</v>
      </c>
      <c r="I668">
        <v>0</v>
      </c>
      <c r="J668">
        <v>5.3200001720000003</v>
      </c>
      <c r="K668">
        <v>0</v>
      </c>
      <c r="L668">
        <v>0</v>
      </c>
      <c r="M668">
        <v>0</v>
      </c>
      <c r="N668">
        <v>330</v>
      </c>
      <c r="O668">
        <v>569</v>
      </c>
      <c r="P668">
        <v>1698</v>
      </c>
      <c r="Q668">
        <f>SUM(daily_activity[[#This Row],[VeryActiveMinutes]:[SedentaryMinutes]])</f>
        <v>899</v>
      </c>
      <c r="R668">
        <f>daily_activity[[#This Row],[Total Mintues]]/60</f>
        <v>14.983333333333333</v>
      </c>
      <c r="S668">
        <f>IFERROR(daily_activity[[#This Row],[TotalDistance]]/daily_activity[[#This Row],[TotalSteps]],0)</f>
        <v>6.200466400932401E-4</v>
      </c>
      <c r="T668">
        <f>IFERROR(daily_activity[[#This Row],[TrackerDistance]]/(daily_activity[[#This Row],[Total Mintues]]*daily_activity[[#This Row],[Step Length]]),0)</f>
        <v>9.543937708565073</v>
      </c>
      <c r="W668" s="13">
        <v>10725</v>
      </c>
      <c r="X668" s="13">
        <v>2124</v>
      </c>
      <c r="AD668" s="18" t="s">
        <v>59</v>
      </c>
      <c r="AE668" s="18">
        <v>14.983333333333333</v>
      </c>
      <c r="AF668" s="16">
        <v>8580</v>
      </c>
      <c r="AG668" s="16">
        <v>1698</v>
      </c>
    </row>
    <row r="669" spans="1:33" x14ac:dyDescent="0.3">
      <c r="A669">
        <v>2026352035</v>
      </c>
      <c r="B669" s="1">
        <v>42709</v>
      </c>
      <c r="C669" t="str">
        <f t="shared" si="10"/>
        <v>Monday</v>
      </c>
      <c r="D669">
        <v>8891</v>
      </c>
      <c r="E669">
        <v>5.5100002290000001</v>
      </c>
      <c r="F669">
        <v>5.5100002290000001</v>
      </c>
      <c r="G669">
        <v>0</v>
      </c>
      <c r="H669">
        <v>0</v>
      </c>
      <c r="I669">
        <v>0</v>
      </c>
      <c r="J669">
        <v>5.5100002290000001</v>
      </c>
      <c r="K669">
        <v>0</v>
      </c>
      <c r="L669">
        <v>0</v>
      </c>
      <c r="M669">
        <v>0</v>
      </c>
      <c r="N669">
        <v>343</v>
      </c>
      <c r="O669">
        <v>330</v>
      </c>
      <c r="P669">
        <v>1364</v>
      </c>
      <c r="Q669">
        <f>SUM(daily_activity[[#This Row],[VeryActiveMinutes]:[SedentaryMinutes]])</f>
        <v>673</v>
      </c>
      <c r="R669">
        <f>daily_activity[[#This Row],[Total Mintues]]/60</f>
        <v>11.216666666666667</v>
      </c>
      <c r="S669">
        <f>IFERROR(daily_activity[[#This Row],[TotalDistance]]/daily_activity[[#This Row],[TotalSteps]],0)</f>
        <v>6.197278404004049E-4</v>
      </c>
      <c r="T669">
        <f>IFERROR(daily_activity[[#This Row],[TrackerDistance]]/(daily_activity[[#This Row],[Total Mintues]]*daily_activity[[#This Row],[Step Length]]),0)</f>
        <v>13.210995542347698</v>
      </c>
      <c r="W669" s="13">
        <v>772</v>
      </c>
      <c r="X669" s="13">
        <v>1403</v>
      </c>
      <c r="AD669" s="19" t="s">
        <v>61</v>
      </c>
      <c r="AE669" s="19">
        <v>11.216666666666667</v>
      </c>
      <c r="AF669" s="17">
        <v>8891</v>
      </c>
      <c r="AG669" s="17">
        <v>1364</v>
      </c>
    </row>
    <row r="670" spans="1:33" x14ac:dyDescent="0.3">
      <c r="A670">
        <v>2320127002</v>
      </c>
      <c r="B670" s="1">
        <v>42708</v>
      </c>
      <c r="C670" t="str">
        <f t="shared" si="10"/>
        <v>Sunday</v>
      </c>
      <c r="D670">
        <v>10725</v>
      </c>
      <c r="E670">
        <v>7.4899997709999999</v>
      </c>
      <c r="F670">
        <v>7.4899997709999999</v>
      </c>
      <c r="G670">
        <v>0</v>
      </c>
      <c r="H670">
        <v>1.1699999569999999</v>
      </c>
      <c r="I670">
        <v>0.310000002</v>
      </c>
      <c r="J670">
        <v>6.0100002290000001</v>
      </c>
      <c r="K670">
        <v>0</v>
      </c>
      <c r="L670">
        <v>13</v>
      </c>
      <c r="M670">
        <v>9</v>
      </c>
      <c r="N670">
        <v>306</v>
      </c>
      <c r="O670">
        <v>1112</v>
      </c>
      <c r="P670">
        <v>2124</v>
      </c>
      <c r="Q670">
        <f>SUM(daily_activity[[#This Row],[VeryActiveMinutes]:[SedentaryMinutes]])</f>
        <v>1440</v>
      </c>
      <c r="R670">
        <f>daily_activity[[#This Row],[Total Mintues]]/60</f>
        <v>24</v>
      </c>
      <c r="S670">
        <f>IFERROR(daily_activity[[#This Row],[TotalDistance]]/daily_activity[[#This Row],[TotalSteps]],0)</f>
        <v>6.98368277016317E-4</v>
      </c>
      <c r="T670">
        <f>IFERROR(daily_activity[[#This Row],[TrackerDistance]]/(daily_activity[[#This Row],[Total Mintues]]*daily_activity[[#This Row],[Step Length]]),0)</f>
        <v>7.447916666666667</v>
      </c>
      <c r="W670" s="13">
        <v>3634</v>
      </c>
      <c r="X670" s="13">
        <v>1613</v>
      </c>
      <c r="AD670" s="18" t="s">
        <v>16</v>
      </c>
      <c r="AE670" s="18">
        <v>24</v>
      </c>
      <c r="AF670" s="16">
        <v>10725</v>
      </c>
      <c r="AG670" s="16">
        <v>2124</v>
      </c>
    </row>
    <row r="671" spans="1:33" x14ac:dyDescent="0.3">
      <c r="A671">
        <v>2320127002</v>
      </c>
      <c r="B671" s="1">
        <v>42374</v>
      </c>
      <c r="C671" t="str">
        <f t="shared" si="10"/>
        <v>Tuesday</v>
      </c>
      <c r="D671">
        <v>772</v>
      </c>
      <c r="E671">
        <v>0.519999981</v>
      </c>
      <c r="F671">
        <v>0.519999981</v>
      </c>
      <c r="G671">
        <v>0</v>
      </c>
      <c r="H671">
        <v>0</v>
      </c>
      <c r="I671">
        <v>0</v>
      </c>
      <c r="J671">
        <v>0.519999981</v>
      </c>
      <c r="K671">
        <v>0</v>
      </c>
      <c r="L671">
        <v>0</v>
      </c>
      <c r="M671">
        <v>0</v>
      </c>
      <c r="N671">
        <v>40</v>
      </c>
      <c r="O671">
        <v>1400</v>
      </c>
      <c r="P671">
        <v>1403</v>
      </c>
      <c r="Q671">
        <f>SUM(daily_activity[[#This Row],[VeryActiveMinutes]:[SedentaryMinutes]])</f>
        <v>1440</v>
      </c>
      <c r="R671">
        <f>daily_activity[[#This Row],[Total Mintues]]/60</f>
        <v>24</v>
      </c>
      <c r="S671">
        <f>IFERROR(daily_activity[[#This Row],[TotalDistance]]/daily_activity[[#This Row],[TotalSteps]],0)</f>
        <v>6.7357510492227978E-4</v>
      </c>
      <c r="T671">
        <f>IFERROR(daily_activity[[#This Row],[TrackerDistance]]/(daily_activity[[#This Row],[Total Mintues]]*daily_activity[[#This Row],[Step Length]]),0)</f>
        <v>0.53611111111111109</v>
      </c>
      <c r="W671" s="13">
        <v>7443</v>
      </c>
      <c r="X671" s="13">
        <v>1878</v>
      </c>
      <c r="AD671" s="19" t="s">
        <v>57</v>
      </c>
      <c r="AE671" s="19">
        <v>24</v>
      </c>
      <c r="AF671" s="17">
        <v>772</v>
      </c>
      <c r="AG671" s="17">
        <v>1403</v>
      </c>
    </row>
    <row r="672" spans="1:33" x14ac:dyDescent="0.3">
      <c r="A672">
        <v>2320127002</v>
      </c>
      <c r="B672" s="1">
        <v>42405</v>
      </c>
      <c r="C672" t="str">
        <f t="shared" si="10"/>
        <v>Friday</v>
      </c>
      <c r="D672">
        <v>3634</v>
      </c>
      <c r="E672">
        <v>2.4500000480000002</v>
      </c>
      <c r="F672">
        <v>2.4500000480000002</v>
      </c>
      <c r="G672">
        <v>0</v>
      </c>
      <c r="H672">
        <v>0.36000001399999998</v>
      </c>
      <c r="I672">
        <v>0.209999993</v>
      </c>
      <c r="J672">
        <v>1.8799999949999999</v>
      </c>
      <c r="K672">
        <v>0</v>
      </c>
      <c r="L672">
        <v>5</v>
      </c>
      <c r="M672">
        <v>6</v>
      </c>
      <c r="N672">
        <v>123</v>
      </c>
      <c r="O672">
        <v>1306</v>
      </c>
      <c r="P672">
        <v>1613</v>
      </c>
      <c r="Q672">
        <f>SUM(daily_activity[[#This Row],[VeryActiveMinutes]:[SedentaryMinutes]])</f>
        <v>1440</v>
      </c>
      <c r="R672">
        <f>daily_activity[[#This Row],[Total Mintues]]/60</f>
        <v>24</v>
      </c>
      <c r="S672">
        <f>IFERROR(daily_activity[[#This Row],[TotalDistance]]/daily_activity[[#This Row],[TotalSteps]],0)</f>
        <v>6.7418823555310961E-4</v>
      </c>
      <c r="T672">
        <f>IFERROR(daily_activity[[#This Row],[TrackerDistance]]/(daily_activity[[#This Row],[Total Mintues]]*daily_activity[[#This Row],[Step Length]]),0)</f>
        <v>2.5236111111111108</v>
      </c>
      <c r="W672" s="13">
        <v>1201</v>
      </c>
      <c r="X672" s="13">
        <v>1426</v>
      </c>
      <c r="AD672" s="18" t="s">
        <v>58</v>
      </c>
      <c r="AE672" s="18">
        <v>24</v>
      </c>
      <c r="AF672" s="16">
        <v>3634</v>
      </c>
      <c r="AG672" s="16">
        <v>1613</v>
      </c>
    </row>
    <row r="673" spans="1:33" x14ac:dyDescent="0.3">
      <c r="A673">
        <v>2320127002</v>
      </c>
      <c r="B673" s="1">
        <v>42434</v>
      </c>
      <c r="C673" t="str">
        <f t="shared" si="10"/>
        <v>Saturday</v>
      </c>
      <c r="D673">
        <v>7443</v>
      </c>
      <c r="E673">
        <v>5.0199999809999998</v>
      </c>
      <c r="F673">
        <v>5.0199999809999998</v>
      </c>
      <c r="G673">
        <v>0</v>
      </c>
      <c r="H673">
        <v>1.4900000099999999</v>
      </c>
      <c r="I673">
        <v>0.37000000500000002</v>
      </c>
      <c r="J673">
        <v>3.1600000860000002</v>
      </c>
      <c r="K673">
        <v>0</v>
      </c>
      <c r="L673">
        <v>20</v>
      </c>
      <c r="M673">
        <v>10</v>
      </c>
      <c r="N673">
        <v>206</v>
      </c>
      <c r="O673">
        <v>1204</v>
      </c>
      <c r="P673">
        <v>1878</v>
      </c>
      <c r="Q673">
        <f>SUM(daily_activity[[#This Row],[VeryActiveMinutes]:[SedentaryMinutes]])</f>
        <v>1440</v>
      </c>
      <c r="R673">
        <f>daily_activity[[#This Row],[Total Mintues]]/60</f>
        <v>24</v>
      </c>
      <c r="S673">
        <f>IFERROR(daily_activity[[#This Row],[TotalDistance]]/daily_activity[[#This Row],[TotalSteps]],0)</f>
        <v>6.7445922087867795E-4</v>
      </c>
      <c r="T673">
        <f>IFERROR(daily_activity[[#This Row],[TrackerDistance]]/(daily_activity[[#This Row],[Total Mintues]]*daily_activity[[#This Row],[Step Length]]),0)</f>
        <v>5.1687500000000002</v>
      </c>
      <c r="W673" s="13">
        <v>5202</v>
      </c>
      <c r="X673" s="13">
        <v>1780</v>
      </c>
      <c r="AD673" s="19" t="s">
        <v>59</v>
      </c>
      <c r="AE673" s="19">
        <v>24</v>
      </c>
      <c r="AF673" s="17">
        <v>7443</v>
      </c>
      <c r="AG673" s="17">
        <v>1878</v>
      </c>
    </row>
    <row r="674" spans="1:33" x14ac:dyDescent="0.3">
      <c r="A674">
        <v>2320127002</v>
      </c>
      <c r="B674" s="1">
        <v>42465</v>
      </c>
      <c r="C674" t="str">
        <f t="shared" si="10"/>
        <v>Tuesday</v>
      </c>
      <c r="D674">
        <v>1201</v>
      </c>
      <c r="E674">
        <v>0.810000002</v>
      </c>
      <c r="F674">
        <v>0.810000002</v>
      </c>
      <c r="G674">
        <v>0</v>
      </c>
      <c r="H674">
        <v>0</v>
      </c>
      <c r="I674">
        <v>0</v>
      </c>
      <c r="J674">
        <v>0.810000002</v>
      </c>
      <c r="K674">
        <v>0</v>
      </c>
      <c r="L674">
        <v>0</v>
      </c>
      <c r="M674">
        <v>0</v>
      </c>
      <c r="N674">
        <v>52</v>
      </c>
      <c r="O674">
        <v>1388</v>
      </c>
      <c r="P674">
        <v>1426</v>
      </c>
      <c r="Q674">
        <f>SUM(daily_activity[[#This Row],[VeryActiveMinutes]:[SedentaryMinutes]])</f>
        <v>1440</v>
      </c>
      <c r="R674">
        <f>daily_activity[[#This Row],[Total Mintues]]/60</f>
        <v>24</v>
      </c>
      <c r="S674">
        <f>IFERROR(daily_activity[[#This Row],[TotalDistance]]/daily_activity[[#This Row],[TotalSteps]],0)</f>
        <v>6.7443797002497913E-4</v>
      </c>
      <c r="T674">
        <f>IFERROR(daily_activity[[#This Row],[TrackerDistance]]/(daily_activity[[#This Row],[Total Mintues]]*daily_activity[[#This Row],[Step Length]]),0)</f>
        <v>0.83402777777777781</v>
      </c>
      <c r="W674" s="13">
        <v>4878</v>
      </c>
      <c r="X674" s="13">
        <v>1742</v>
      </c>
      <c r="AD674" s="18" t="s">
        <v>57</v>
      </c>
      <c r="AE674" s="18">
        <v>24</v>
      </c>
      <c r="AF674" s="16">
        <v>1201</v>
      </c>
      <c r="AG674" s="16">
        <v>1426</v>
      </c>
    </row>
    <row r="675" spans="1:33" x14ac:dyDescent="0.3">
      <c r="A675">
        <v>2320127002</v>
      </c>
      <c r="B675" s="1">
        <v>42495</v>
      </c>
      <c r="C675" t="str">
        <f t="shared" si="10"/>
        <v>Thursday</v>
      </c>
      <c r="D675">
        <v>5202</v>
      </c>
      <c r="E675">
        <v>3.5099999899999998</v>
      </c>
      <c r="F675">
        <v>3.5099999899999998</v>
      </c>
      <c r="G675">
        <v>0</v>
      </c>
      <c r="H675">
        <v>0</v>
      </c>
      <c r="I675">
        <v>0.38999998600000002</v>
      </c>
      <c r="J675">
        <v>3.1099998950000001</v>
      </c>
      <c r="K675">
        <v>0</v>
      </c>
      <c r="L675">
        <v>0</v>
      </c>
      <c r="M675">
        <v>11</v>
      </c>
      <c r="N675">
        <v>223</v>
      </c>
      <c r="O675">
        <v>1206</v>
      </c>
      <c r="P675">
        <v>1780</v>
      </c>
      <c r="Q675">
        <f>SUM(daily_activity[[#This Row],[VeryActiveMinutes]:[SedentaryMinutes]])</f>
        <v>1440</v>
      </c>
      <c r="R675">
        <f>daily_activity[[#This Row],[Total Mintues]]/60</f>
        <v>24</v>
      </c>
      <c r="S675">
        <f>IFERROR(daily_activity[[#This Row],[TotalDistance]]/daily_activity[[#This Row],[TotalSteps]],0)</f>
        <v>6.747404825067281E-4</v>
      </c>
      <c r="T675">
        <f>IFERROR(daily_activity[[#This Row],[TrackerDistance]]/(daily_activity[[#This Row],[Total Mintues]]*daily_activity[[#This Row],[Step Length]]),0)</f>
        <v>3.6125000000000003</v>
      </c>
      <c r="W675" s="13">
        <v>7379</v>
      </c>
      <c r="X675" s="13">
        <v>1972</v>
      </c>
      <c r="AD675" s="19" t="s">
        <v>60</v>
      </c>
      <c r="AE675" s="19">
        <v>24</v>
      </c>
      <c r="AF675" s="17">
        <v>5202</v>
      </c>
      <c r="AG675" s="17">
        <v>1780</v>
      </c>
    </row>
    <row r="676" spans="1:33" x14ac:dyDescent="0.3">
      <c r="A676">
        <v>2320127002</v>
      </c>
      <c r="B676" s="1">
        <v>42526</v>
      </c>
      <c r="C676" t="str">
        <f t="shared" si="10"/>
        <v>Sunday</v>
      </c>
      <c r="D676">
        <v>4878</v>
      </c>
      <c r="E676">
        <v>3.289999962</v>
      </c>
      <c r="F676">
        <v>3.289999962</v>
      </c>
      <c r="G676">
        <v>0</v>
      </c>
      <c r="H676">
        <v>0</v>
      </c>
      <c r="I676">
        <v>0</v>
      </c>
      <c r="J676">
        <v>3.289999962</v>
      </c>
      <c r="K676">
        <v>0</v>
      </c>
      <c r="L676">
        <v>0</v>
      </c>
      <c r="M676">
        <v>0</v>
      </c>
      <c r="N676">
        <v>204</v>
      </c>
      <c r="O676">
        <v>1236</v>
      </c>
      <c r="P676">
        <v>1742</v>
      </c>
      <c r="Q676">
        <f>SUM(daily_activity[[#This Row],[VeryActiveMinutes]:[SedentaryMinutes]])</f>
        <v>1440</v>
      </c>
      <c r="R676">
        <f>daily_activity[[#This Row],[Total Mintues]]/60</f>
        <v>24</v>
      </c>
      <c r="S676">
        <f>IFERROR(daily_activity[[#This Row],[TotalDistance]]/daily_activity[[#This Row],[TotalSteps]],0)</f>
        <v>6.7445673677736778E-4</v>
      </c>
      <c r="T676">
        <f>IFERROR(daily_activity[[#This Row],[TrackerDistance]]/(daily_activity[[#This Row],[Total Mintues]]*daily_activity[[#This Row],[Step Length]]),0)</f>
        <v>3.3874999999999997</v>
      </c>
      <c r="W676" s="13">
        <v>5161</v>
      </c>
      <c r="X676" s="13">
        <v>1821</v>
      </c>
      <c r="AD676" s="18" t="s">
        <v>16</v>
      </c>
      <c r="AE676" s="18">
        <v>24</v>
      </c>
      <c r="AF676" s="16">
        <v>4878</v>
      </c>
      <c r="AG676" s="16">
        <v>1742</v>
      </c>
    </row>
    <row r="677" spans="1:33" x14ac:dyDescent="0.3">
      <c r="A677">
        <v>2320127002</v>
      </c>
      <c r="B677" s="1">
        <v>42556</v>
      </c>
      <c r="C677" t="str">
        <f t="shared" si="10"/>
        <v>Tuesday</v>
      </c>
      <c r="D677">
        <v>7379</v>
      </c>
      <c r="E677">
        <v>4.9699997900000001</v>
      </c>
      <c r="F677">
        <v>4.9699997900000001</v>
      </c>
      <c r="G677">
        <v>0</v>
      </c>
      <c r="H677">
        <v>0</v>
      </c>
      <c r="I677">
        <v>0</v>
      </c>
      <c r="J677">
        <v>4.9699997900000001</v>
      </c>
      <c r="K677">
        <v>0</v>
      </c>
      <c r="L677">
        <v>0</v>
      </c>
      <c r="M677">
        <v>0</v>
      </c>
      <c r="N677">
        <v>319</v>
      </c>
      <c r="O677">
        <v>1121</v>
      </c>
      <c r="P677">
        <v>1972</v>
      </c>
      <c r="Q677">
        <f>SUM(daily_activity[[#This Row],[VeryActiveMinutes]:[SedentaryMinutes]])</f>
        <v>1440</v>
      </c>
      <c r="R677">
        <f>daily_activity[[#This Row],[Total Mintues]]/60</f>
        <v>24</v>
      </c>
      <c r="S677">
        <f>IFERROR(daily_activity[[#This Row],[TotalDistance]]/daily_activity[[#This Row],[TotalSteps]],0)</f>
        <v>6.7353297059222119E-4</v>
      </c>
      <c r="T677">
        <f>IFERROR(daily_activity[[#This Row],[TrackerDistance]]/(daily_activity[[#This Row],[Total Mintues]]*daily_activity[[#This Row],[Step Length]]),0)</f>
        <v>5.1243055555555559</v>
      </c>
      <c r="W677" s="13">
        <v>3090</v>
      </c>
      <c r="X677" s="13">
        <v>1630</v>
      </c>
      <c r="AD677" s="19" t="s">
        <v>57</v>
      </c>
      <c r="AE677" s="19">
        <v>24</v>
      </c>
      <c r="AF677" s="17">
        <v>7379</v>
      </c>
      <c r="AG677" s="17">
        <v>1972</v>
      </c>
    </row>
    <row r="678" spans="1:33" x14ac:dyDescent="0.3">
      <c r="A678">
        <v>2320127002</v>
      </c>
      <c r="B678" s="1">
        <v>42587</v>
      </c>
      <c r="C678" t="str">
        <f t="shared" si="10"/>
        <v>Friday</v>
      </c>
      <c r="D678">
        <v>5161</v>
      </c>
      <c r="E678">
        <v>3.4800000190000002</v>
      </c>
      <c r="F678">
        <v>3.4800000190000002</v>
      </c>
      <c r="G678">
        <v>0</v>
      </c>
      <c r="H678">
        <v>0</v>
      </c>
      <c r="I678">
        <v>0</v>
      </c>
      <c r="J678">
        <v>3.4700000289999999</v>
      </c>
      <c r="K678">
        <v>0</v>
      </c>
      <c r="L678">
        <v>0</v>
      </c>
      <c r="M678">
        <v>0</v>
      </c>
      <c r="N678">
        <v>247</v>
      </c>
      <c r="O678">
        <v>1193</v>
      </c>
      <c r="P678">
        <v>1821</v>
      </c>
      <c r="Q678">
        <f>SUM(daily_activity[[#This Row],[VeryActiveMinutes]:[SedentaryMinutes]])</f>
        <v>1440</v>
      </c>
      <c r="R678">
        <f>daily_activity[[#This Row],[Total Mintues]]/60</f>
        <v>24</v>
      </c>
      <c r="S678">
        <f>IFERROR(daily_activity[[#This Row],[TotalDistance]]/daily_activity[[#This Row],[TotalSteps]],0)</f>
        <v>6.7428793237744628E-4</v>
      </c>
      <c r="T678">
        <f>IFERROR(daily_activity[[#This Row],[TrackerDistance]]/(daily_activity[[#This Row],[Total Mintues]]*daily_activity[[#This Row],[Step Length]]),0)</f>
        <v>3.5840277777777776</v>
      </c>
      <c r="W678" s="13">
        <v>6227</v>
      </c>
      <c r="X678" s="13">
        <v>1899</v>
      </c>
      <c r="AD678" s="18" t="s">
        <v>58</v>
      </c>
      <c r="AE678" s="18">
        <v>24</v>
      </c>
      <c r="AF678" s="16">
        <v>5161</v>
      </c>
      <c r="AG678" s="16">
        <v>1821</v>
      </c>
    </row>
    <row r="679" spans="1:33" x14ac:dyDescent="0.3">
      <c r="A679">
        <v>2320127002</v>
      </c>
      <c r="B679" s="1">
        <v>42618</v>
      </c>
      <c r="C679" t="str">
        <f t="shared" si="10"/>
        <v>Monday</v>
      </c>
      <c r="D679">
        <v>3090</v>
      </c>
      <c r="E679">
        <v>2.079999924</v>
      </c>
      <c r="F679">
        <v>2.079999924</v>
      </c>
      <c r="G679">
        <v>0</v>
      </c>
      <c r="H679">
        <v>0</v>
      </c>
      <c r="I679">
        <v>0</v>
      </c>
      <c r="J679">
        <v>2.079999924</v>
      </c>
      <c r="K679">
        <v>0</v>
      </c>
      <c r="L679">
        <v>0</v>
      </c>
      <c r="M679">
        <v>0</v>
      </c>
      <c r="N679">
        <v>145</v>
      </c>
      <c r="O679">
        <v>1295</v>
      </c>
      <c r="P679">
        <v>1630</v>
      </c>
      <c r="Q679">
        <f>SUM(daily_activity[[#This Row],[VeryActiveMinutes]:[SedentaryMinutes]])</f>
        <v>1440</v>
      </c>
      <c r="R679">
        <f>daily_activity[[#This Row],[Total Mintues]]/60</f>
        <v>24</v>
      </c>
      <c r="S679">
        <f>IFERROR(daily_activity[[#This Row],[TotalDistance]]/daily_activity[[#This Row],[TotalSteps]],0)</f>
        <v>6.731391339805825E-4</v>
      </c>
      <c r="T679">
        <f>IFERROR(daily_activity[[#This Row],[TrackerDistance]]/(daily_activity[[#This Row],[Total Mintues]]*daily_activity[[#This Row],[Step Length]]),0)</f>
        <v>2.1458333333333335</v>
      </c>
      <c r="W679" s="13">
        <v>6424</v>
      </c>
      <c r="X679" s="13">
        <v>1903</v>
      </c>
      <c r="AD679" s="19" t="s">
        <v>61</v>
      </c>
      <c r="AE679" s="19">
        <v>24</v>
      </c>
      <c r="AF679" s="17">
        <v>3090</v>
      </c>
      <c r="AG679" s="17">
        <v>1630</v>
      </c>
    </row>
    <row r="680" spans="1:33" x14ac:dyDescent="0.3">
      <c r="A680">
        <v>2320127002</v>
      </c>
      <c r="B680" s="1">
        <v>42648</v>
      </c>
      <c r="C680" t="str">
        <f t="shared" si="10"/>
        <v>Wednesday</v>
      </c>
      <c r="D680">
        <v>6227</v>
      </c>
      <c r="E680">
        <v>4.1999998090000004</v>
      </c>
      <c r="F680">
        <v>4.1999998090000004</v>
      </c>
      <c r="G680">
        <v>0</v>
      </c>
      <c r="H680">
        <v>0</v>
      </c>
      <c r="I680">
        <v>0</v>
      </c>
      <c r="J680">
        <v>4.1999998090000004</v>
      </c>
      <c r="K680">
        <v>0</v>
      </c>
      <c r="L680">
        <v>0</v>
      </c>
      <c r="M680">
        <v>0</v>
      </c>
      <c r="N680">
        <v>290</v>
      </c>
      <c r="O680">
        <v>1150</v>
      </c>
      <c r="P680">
        <v>1899</v>
      </c>
      <c r="Q680">
        <f>SUM(daily_activity[[#This Row],[VeryActiveMinutes]:[SedentaryMinutes]])</f>
        <v>1440</v>
      </c>
      <c r="R680">
        <f>daily_activity[[#This Row],[Total Mintues]]/60</f>
        <v>24</v>
      </c>
      <c r="S680">
        <f>IFERROR(daily_activity[[#This Row],[TotalDistance]]/daily_activity[[#This Row],[TotalSteps]],0)</f>
        <v>6.7448206343343506E-4</v>
      </c>
      <c r="T680">
        <f>IFERROR(daily_activity[[#This Row],[TrackerDistance]]/(daily_activity[[#This Row],[Total Mintues]]*daily_activity[[#This Row],[Step Length]]),0)</f>
        <v>4.3243055555555561</v>
      </c>
      <c r="W680" s="13">
        <v>2661</v>
      </c>
      <c r="X680" s="13">
        <v>1125</v>
      </c>
      <c r="AD680" s="18" t="s">
        <v>62</v>
      </c>
      <c r="AE680" s="18">
        <v>24</v>
      </c>
      <c r="AF680" s="16">
        <v>6227</v>
      </c>
      <c r="AG680" s="16">
        <v>1899</v>
      </c>
    </row>
    <row r="681" spans="1:33" x14ac:dyDescent="0.3">
      <c r="A681">
        <v>2320127002</v>
      </c>
      <c r="B681" s="1">
        <v>42679</v>
      </c>
      <c r="C681" t="str">
        <f t="shared" si="10"/>
        <v>Saturday</v>
      </c>
      <c r="D681">
        <v>6424</v>
      </c>
      <c r="E681">
        <v>4.329999924</v>
      </c>
      <c r="F681">
        <v>4.329999924</v>
      </c>
      <c r="G681">
        <v>0</v>
      </c>
      <c r="H681">
        <v>0</v>
      </c>
      <c r="I681">
        <v>0</v>
      </c>
      <c r="J681">
        <v>4.329999924</v>
      </c>
      <c r="K681">
        <v>0</v>
      </c>
      <c r="L681">
        <v>0</v>
      </c>
      <c r="M681">
        <v>0</v>
      </c>
      <c r="N681">
        <v>300</v>
      </c>
      <c r="O681">
        <v>1140</v>
      </c>
      <c r="P681">
        <v>1903</v>
      </c>
      <c r="Q681">
        <f>SUM(daily_activity[[#This Row],[VeryActiveMinutes]:[SedentaryMinutes]])</f>
        <v>1440</v>
      </c>
      <c r="R681">
        <f>daily_activity[[#This Row],[Total Mintues]]/60</f>
        <v>24</v>
      </c>
      <c r="S681">
        <f>IFERROR(daily_activity[[#This Row],[TotalDistance]]/daily_activity[[#This Row],[TotalSteps]],0)</f>
        <v>6.7403485740971355E-4</v>
      </c>
      <c r="T681">
        <f>IFERROR(daily_activity[[#This Row],[TrackerDistance]]/(daily_activity[[#This Row],[Total Mintues]]*daily_activity[[#This Row],[Step Length]]),0)</f>
        <v>4.4611111111111112</v>
      </c>
      <c r="W681" s="13">
        <v>10113</v>
      </c>
      <c r="X681" s="13">
        <v>2344</v>
      </c>
      <c r="AD681" s="19" t="s">
        <v>59</v>
      </c>
      <c r="AE681" s="19">
        <v>24</v>
      </c>
      <c r="AF681" s="17">
        <v>6424</v>
      </c>
      <c r="AG681" s="17">
        <v>1903</v>
      </c>
    </row>
    <row r="682" spans="1:33" x14ac:dyDescent="0.3">
      <c r="A682">
        <v>2320127002</v>
      </c>
      <c r="B682" s="1">
        <v>42709</v>
      </c>
      <c r="C682" t="str">
        <f t="shared" si="10"/>
        <v>Monday</v>
      </c>
      <c r="D682">
        <v>2661</v>
      </c>
      <c r="E682">
        <v>1.789999962</v>
      </c>
      <c r="F682">
        <v>1.789999962</v>
      </c>
      <c r="G682">
        <v>0</v>
      </c>
      <c r="H682">
        <v>0</v>
      </c>
      <c r="I682">
        <v>0</v>
      </c>
      <c r="J682">
        <v>1.789999962</v>
      </c>
      <c r="K682">
        <v>0</v>
      </c>
      <c r="L682">
        <v>0</v>
      </c>
      <c r="M682">
        <v>0</v>
      </c>
      <c r="N682">
        <v>128</v>
      </c>
      <c r="O682">
        <v>830</v>
      </c>
      <c r="P682">
        <v>1125</v>
      </c>
      <c r="Q682">
        <f>SUM(daily_activity[[#This Row],[VeryActiveMinutes]:[SedentaryMinutes]])</f>
        <v>958</v>
      </c>
      <c r="R682">
        <f>daily_activity[[#This Row],[Total Mintues]]/60</f>
        <v>15.966666666666667</v>
      </c>
      <c r="S682">
        <f>IFERROR(daily_activity[[#This Row],[TotalDistance]]/daily_activity[[#This Row],[TotalSteps]],0)</f>
        <v>6.726794295377678E-4</v>
      </c>
      <c r="T682">
        <f>IFERROR(daily_activity[[#This Row],[TrackerDistance]]/(daily_activity[[#This Row],[Total Mintues]]*daily_activity[[#This Row],[Step Length]]),0)</f>
        <v>2.7776617954070981</v>
      </c>
      <c r="W682" s="13">
        <v>8796</v>
      </c>
      <c r="X682" s="13">
        <v>1982</v>
      </c>
      <c r="AD682" s="18" t="s">
        <v>61</v>
      </c>
      <c r="AE682" s="18">
        <v>15.966666666666667</v>
      </c>
      <c r="AF682" s="16">
        <v>2661</v>
      </c>
      <c r="AG682" s="16">
        <v>1125</v>
      </c>
    </row>
    <row r="683" spans="1:33" x14ac:dyDescent="0.3">
      <c r="A683">
        <v>2347167796</v>
      </c>
      <c r="B683" s="1">
        <v>42708</v>
      </c>
      <c r="C683" t="str">
        <f t="shared" si="10"/>
        <v>Sunday</v>
      </c>
      <c r="D683">
        <v>10113</v>
      </c>
      <c r="E683">
        <v>6.829999924</v>
      </c>
      <c r="F683">
        <v>6.829999924</v>
      </c>
      <c r="G683">
        <v>0</v>
      </c>
      <c r="H683">
        <v>2</v>
      </c>
      <c r="I683">
        <v>0.62000000499999997</v>
      </c>
      <c r="J683">
        <v>4.1999998090000004</v>
      </c>
      <c r="K683">
        <v>0</v>
      </c>
      <c r="L683">
        <v>28</v>
      </c>
      <c r="M683">
        <v>13</v>
      </c>
      <c r="N683">
        <v>320</v>
      </c>
      <c r="O683">
        <v>964</v>
      </c>
      <c r="P683">
        <v>2344</v>
      </c>
      <c r="Q683">
        <f>SUM(daily_activity[[#This Row],[VeryActiveMinutes]:[SedentaryMinutes]])</f>
        <v>1325</v>
      </c>
      <c r="R683">
        <f>daily_activity[[#This Row],[Total Mintues]]/60</f>
        <v>22.083333333333332</v>
      </c>
      <c r="S683">
        <f>IFERROR(daily_activity[[#This Row],[TotalDistance]]/daily_activity[[#This Row],[TotalSteps]],0)</f>
        <v>6.7536833026797191E-4</v>
      </c>
      <c r="T683">
        <f>IFERROR(daily_activity[[#This Row],[TrackerDistance]]/(daily_activity[[#This Row],[Total Mintues]]*daily_activity[[#This Row],[Step Length]]),0)</f>
        <v>7.6324528301886794</v>
      </c>
      <c r="W683" s="13">
        <v>7399</v>
      </c>
      <c r="X683" s="13">
        <v>1739</v>
      </c>
      <c r="AD683" s="19" t="s">
        <v>16</v>
      </c>
      <c r="AE683" s="19">
        <v>22.083333333333332</v>
      </c>
      <c r="AF683" s="17">
        <v>10113</v>
      </c>
      <c r="AG683" s="17">
        <v>2344</v>
      </c>
    </row>
    <row r="684" spans="1:33" x14ac:dyDescent="0.3">
      <c r="A684">
        <v>2873212765</v>
      </c>
      <c r="B684" s="1">
        <v>42708</v>
      </c>
      <c r="C684" t="str">
        <f t="shared" si="10"/>
        <v>Sunday</v>
      </c>
      <c r="D684">
        <v>8796</v>
      </c>
      <c r="E684">
        <v>5.9099998469999999</v>
      </c>
      <c r="F684">
        <v>5.9099998469999999</v>
      </c>
      <c r="G684">
        <v>0</v>
      </c>
      <c r="H684">
        <v>0.109999999</v>
      </c>
      <c r="I684">
        <v>0.93000000699999996</v>
      </c>
      <c r="J684">
        <v>4.8800001139999996</v>
      </c>
      <c r="K684">
        <v>0</v>
      </c>
      <c r="L684">
        <v>2</v>
      </c>
      <c r="M684">
        <v>21</v>
      </c>
      <c r="N684">
        <v>356</v>
      </c>
      <c r="O684">
        <v>1061</v>
      </c>
      <c r="P684">
        <v>1982</v>
      </c>
      <c r="Q684">
        <f>SUM(daily_activity[[#This Row],[VeryActiveMinutes]:[SedentaryMinutes]])</f>
        <v>1440</v>
      </c>
      <c r="R684">
        <f>daily_activity[[#This Row],[Total Mintues]]/60</f>
        <v>24</v>
      </c>
      <c r="S684">
        <f>IFERROR(daily_activity[[#This Row],[TotalDistance]]/daily_activity[[#This Row],[TotalSteps]],0)</f>
        <v>6.7189629911323327E-4</v>
      </c>
      <c r="T684">
        <f>IFERROR(daily_activity[[#This Row],[TrackerDistance]]/(daily_activity[[#This Row],[Total Mintues]]*daily_activity[[#This Row],[Step Length]]),0)</f>
        <v>6.1083333333333334</v>
      </c>
      <c r="W684" s="13">
        <v>7525</v>
      </c>
      <c r="X684" s="13">
        <v>1878</v>
      </c>
      <c r="AD684" s="18" t="s">
        <v>16</v>
      </c>
      <c r="AE684" s="18">
        <v>24</v>
      </c>
      <c r="AF684" s="16">
        <v>8796</v>
      </c>
      <c r="AG684" s="16">
        <v>1982</v>
      </c>
    </row>
    <row r="685" spans="1:33" x14ac:dyDescent="0.3">
      <c r="A685">
        <v>2873212765</v>
      </c>
      <c r="B685" s="1">
        <v>42374</v>
      </c>
      <c r="C685" t="str">
        <f t="shared" si="10"/>
        <v>Tuesday</v>
      </c>
      <c r="D685">
        <v>7399</v>
      </c>
      <c r="E685">
        <v>4.9699997900000001</v>
      </c>
      <c r="F685">
        <v>4.9699997900000001</v>
      </c>
      <c r="G685">
        <v>0</v>
      </c>
      <c r="H685">
        <v>0.49000000999999999</v>
      </c>
      <c r="I685">
        <v>1.039999962</v>
      </c>
      <c r="J685">
        <v>3.4400000569999998</v>
      </c>
      <c r="K685">
        <v>0</v>
      </c>
      <c r="L685">
        <v>7</v>
      </c>
      <c r="M685">
        <v>18</v>
      </c>
      <c r="N685">
        <v>196</v>
      </c>
      <c r="O685">
        <v>1219</v>
      </c>
      <c r="P685">
        <v>1739</v>
      </c>
      <c r="Q685">
        <f>SUM(daily_activity[[#This Row],[VeryActiveMinutes]:[SedentaryMinutes]])</f>
        <v>1440</v>
      </c>
      <c r="R685">
        <f>daily_activity[[#This Row],[Total Mintues]]/60</f>
        <v>24</v>
      </c>
      <c r="S685">
        <f>IFERROR(daily_activity[[#This Row],[TotalDistance]]/daily_activity[[#This Row],[TotalSteps]],0)</f>
        <v>6.7171236518448441E-4</v>
      </c>
      <c r="T685">
        <f>IFERROR(daily_activity[[#This Row],[TrackerDistance]]/(daily_activity[[#This Row],[Total Mintues]]*daily_activity[[#This Row],[Step Length]]),0)</f>
        <v>5.1381944444444443</v>
      </c>
      <c r="W685" s="13">
        <v>7412</v>
      </c>
      <c r="X685" s="13">
        <v>1906</v>
      </c>
      <c r="AD685" s="19" t="s">
        <v>57</v>
      </c>
      <c r="AE685" s="19">
        <v>24</v>
      </c>
      <c r="AF685" s="17">
        <v>7399</v>
      </c>
      <c r="AG685" s="17">
        <v>1739</v>
      </c>
    </row>
    <row r="686" spans="1:33" x14ac:dyDescent="0.3">
      <c r="A686">
        <v>2873212765</v>
      </c>
      <c r="B686" s="1">
        <v>42405</v>
      </c>
      <c r="C686" t="str">
        <f t="shared" si="10"/>
        <v>Friday</v>
      </c>
      <c r="D686">
        <v>7525</v>
      </c>
      <c r="E686">
        <v>5.0599999430000002</v>
      </c>
      <c r="F686">
        <v>5.0599999430000002</v>
      </c>
      <c r="G686">
        <v>0</v>
      </c>
      <c r="H686">
        <v>0</v>
      </c>
      <c r="I686">
        <v>0.209999993</v>
      </c>
      <c r="J686">
        <v>4.829999924</v>
      </c>
      <c r="K686">
        <v>0.02</v>
      </c>
      <c r="L686">
        <v>0</v>
      </c>
      <c r="M686">
        <v>7</v>
      </c>
      <c r="N686">
        <v>334</v>
      </c>
      <c r="O686">
        <v>1099</v>
      </c>
      <c r="P686">
        <v>1878</v>
      </c>
      <c r="Q686">
        <f>SUM(daily_activity[[#This Row],[VeryActiveMinutes]:[SedentaryMinutes]])</f>
        <v>1440</v>
      </c>
      <c r="R686">
        <f>daily_activity[[#This Row],[Total Mintues]]/60</f>
        <v>24</v>
      </c>
      <c r="S686">
        <f>IFERROR(daily_activity[[#This Row],[TotalDistance]]/daily_activity[[#This Row],[TotalSteps]],0)</f>
        <v>6.724252415946844E-4</v>
      </c>
      <c r="T686">
        <f>IFERROR(daily_activity[[#This Row],[TrackerDistance]]/(daily_activity[[#This Row],[Total Mintues]]*daily_activity[[#This Row],[Step Length]]),0)</f>
        <v>5.2256944444444446</v>
      </c>
      <c r="W686" s="13">
        <v>8278</v>
      </c>
      <c r="X686" s="13">
        <v>2015</v>
      </c>
      <c r="AD686" s="18" t="s">
        <v>58</v>
      </c>
      <c r="AE686" s="18">
        <v>24</v>
      </c>
      <c r="AF686" s="16">
        <v>7525</v>
      </c>
      <c r="AG686" s="16">
        <v>1878</v>
      </c>
    </row>
    <row r="687" spans="1:33" x14ac:dyDescent="0.3">
      <c r="A687">
        <v>2873212765</v>
      </c>
      <c r="B687" s="1">
        <v>42434</v>
      </c>
      <c r="C687" t="str">
        <f t="shared" si="10"/>
        <v>Saturday</v>
      </c>
      <c r="D687">
        <v>7412</v>
      </c>
      <c r="E687">
        <v>4.9800000190000002</v>
      </c>
      <c r="F687">
        <v>4.9800000190000002</v>
      </c>
      <c r="G687">
        <v>0</v>
      </c>
      <c r="H687">
        <v>5.9999998999999998E-2</v>
      </c>
      <c r="I687">
        <v>0.25</v>
      </c>
      <c r="J687">
        <v>4.6599998469999999</v>
      </c>
      <c r="K687">
        <v>0.01</v>
      </c>
      <c r="L687">
        <v>1</v>
      </c>
      <c r="M687">
        <v>6</v>
      </c>
      <c r="N687">
        <v>363</v>
      </c>
      <c r="O687">
        <v>1070</v>
      </c>
      <c r="P687">
        <v>1906</v>
      </c>
      <c r="Q687">
        <f>SUM(daily_activity[[#This Row],[VeryActiveMinutes]:[SedentaryMinutes]])</f>
        <v>1440</v>
      </c>
      <c r="R687">
        <f>daily_activity[[#This Row],[Total Mintues]]/60</f>
        <v>24</v>
      </c>
      <c r="S687">
        <f>IFERROR(daily_activity[[#This Row],[TotalDistance]]/daily_activity[[#This Row],[TotalSteps]],0)</f>
        <v>6.7188343483540213E-4</v>
      </c>
      <c r="T687">
        <f>IFERROR(daily_activity[[#This Row],[TrackerDistance]]/(daily_activity[[#This Row],[Total Mintues]]*daily_activity[[#This Row],[Step Length]]),0)</f>
        <v>5.1472222222222221</v>
      </c>
      <c r="W687" s="13">
        <v>8314</v>
      </c>
      <c r="X687" s="13">
        <v>1971</v>
      </c>
      <c r="AD687" s="19" t="s">
        <v>59</v>
      </c>
      <c r="AE687" s="19">
        <v>24</v>
      </c>
      <c r="AF687" s="17">
        <v>7412</v>
      </c>
      <c r="AG687" s="17">
        <v>1906</v>
      </c>
    </row>
    <row r="688" spans="1:33" x14ac:dyDescent="0.3">
      <c r="A688">
        <v>2873212765</v>
      </c>
      <c r="B688" s="1">
        <v>42465</v>
      </c>
      <c r="C688" t="str">
        <f t="shared" si="10"/>
        <v>Tuesday</v>
      </c>
      <c r="D688">
        <v>8278</v>
      </c>
      <c r="E688">
        <v>5.5599999430000002</v>
      </c>
      <c r="F688">
        <v>5.5599999430000002</v>
      </c>
      <c r="G688">
        <v>0</v>
      </c>
      <c r="H688">
        <v>0</v>
      </c>
      <c r="I688">
        <v>0</v>
      </c>
      <c r="J688">
        <v>5.5599999430000002</v>
      </c>
      <c r="K688">
        <v>0</v>
      </c>
      <c r="L688">
        <v>0</v>
      </c>
      <c r="M688">
        <v>0</v>
      </c>
      <c r="N688">
        <v>420</v>
      </c>
      <c r="O688">
        <v>1020</v>
      </c>
      <c r="P688">
        <v>2015</v>
      </c>
      <c r="Q688">
        <f>SUM(daily_activity[[#This Row],[VeryActiveMinutes]:[SedentaryMinutes]])</f>
        <v>1440</v>
      </c>
      <c r="R688">
        <f>daily_activity[[#This Row],[Total Mintues]]/60</f>
        <v>24</v>
      </c>
      <c r="S688">
        <f>IFERROR(daily_activity[[#This Row],[TotalDistance]]/daily_activity[[#This Row],[TotalSteps]],0)</f>
        <v>6.7165981432713222E-4</v>
      </c>
      <c r="T688">
        <f>IFERROR(daily_activity[[#This Row],[TrackerDistance]]/(daily_activity[[#This Row],[Total Mintues]]*daily_activity[[#This Row],[Step Length]]),0)</f>
        <v>5.7486111111111109</v>
      </c>
      <c r="W688" s="13">
        <v>7063</v>
      </c>
      <c r="X688" s="13">
        <v>1910</v>
      </c>
      <c r="AD688" s="18" t="s">
        <v>57</v>
      </c>
      <c r="AE688" s="18">
        <v>24</v>
      </c>
      <c r="AF688" s="16">
        <v>8278</v>
      </c>
      <c r="AG688" s="16">
        <v>2015</v>
      </c>
    </row>
    <row r="689" spans="1:33" x14ac:dyDescent="0.3">
      <c r="A689">
        <v>2873212765</v>
      </c>
      <c r="B689" s="1">
        <v>42495</v>
      </c>
      <c r="C689" t="str">
        <f t="shared" si="10"/>
        <v>Thursday</v>
      </c>
      <c r="D689">
        <v>8314</v>
      </c>
      <c r="E689">
        <v>5.6100001339999999</v>
      </c>
      <c r="F689">
        <v>5.6100001339999999</v>
      </c>
      <c r="G689">
        <v>0</v>
      </c>
      <c r="H689">
        <v>0.77999997099999996</v>
      </c>
      <c r="I689">
        <v>0.80000001200000004</v>
      </c>
      <c r="J689">
        <v>4.0300002099999999</v>
      </c>
      <c r="K689">
        <v>0</v>
      </c>
      <c r="L689">
        <v>13</v>
      </c>
      <c r="M689">
        <v>23</v>
      </c>
      <c r="N689">
        <v>311</v>
      </c>
      <c r="O689">
        <v>1093</v>
      </c>
      <c r="P689">
        <v>1971</v>
      </c>
      <c r="Q689">
        <f>SUM(daily_activity[[#This Row],[VeryActiveMinutes]:[SedentaryMinutes]])</f>
        <v>1440</v>
      </c>
      <c r="R689">
        <f>daily_activity[[#This Row],[Total Mintues]]/60</f>
        <v>24</v>
      </c>
      <c r="S689">
        <f>IFERROR(daily_activity[[#This Row],[TotalDistance]]/daily_activity[[#This Row],[TotalSteps]],0)</f>
        <v>6.7476547197498191E-4</v>
      </c>
      <c r="T689">
        <f>IFERROR(daily_activity[[#This Row],[TrackerDistance]]/(daily_activity[[#This Row],[Total Mintues]]*daily_activity[[#This Row],[Step Length]]),0)</f>
        <v>5.7736111111111121</v>
      </c>
      <c r="W689" s="13">
        <v>4940</v>
      </c>
      <c r="X689" s="13">
        <v>1897</v>
      </c>
      <c r="AD689" s="19" t="s">
        <v>60</v>
      </c>
      <c r="AE689" s="19">
        <v>24</v>
      </c>
      <c r="AF689" s="17">
        <v>8314</v>
      </c>
      <c r="AG689" s="17">
        <v>1971</v>
      </c>
    </row>
    <row r="690" spans="1:33" x14ac:dyDescent="0.3">
      <c r="A690">
        <v>2873212765</v>
      </c>
      <c r="B690" s="1">
        <v>42526</v>
      </c>
      <c r="C690" t="str">
        <f t="shared" si="10"/>
        <v>Sunday</v>
      </c>
      <c r="D690">
        <v>7063</v>
      </c>
      <c r="E690">
        <v>4.75</v>
      </c>
      <c r="F690">
        <v>4.75</v>
      </c>
      <c r="G690">
        <v>0</v>
      </c>
      <c r="H690">
        <v>0</v>
      </c>
      <c r="I690">
        <v>0.119999997</v>
      </c>
      <c r="J690">
        <v>4.6100001339999999</v>
      </c>
      <c r="K690">
        <v>0.01</v>
      </c>
      <c r="L690">
        <v>0</v>
      </c>
      <c r="M690">
        <v>5</v>
      </c>
      <c r="N690">
        <v>370</v>
      </c>
      <c r="O690">
        <v>1065</v>
      </c>
      <c r="P690">
        <v>1910</v>
      </c>
      <c r="Q690">
        <f>SUM(daily_activity[[#This Row],[VeryActiveMinutes]:[SedentaryMinutes]])</f>
        <v>1440</v>
      </c>
      <c r="R690">
        <f>daily_activity[[#This Row],[Total Mintues]]/60</f>
        <v>24</v>
      </c>
      <c r="S690">
        <f>IFERROR(daily_activity[[#This Row],[TotalDistance]]/daily_activity[[#This Row],[TotalSteps]],0)</f>
        <v>6.7251875973382412E-4</v>
      </c>
      <c r="T690">
        <f>IFERROR(daily_activity[[#This Row],[TrackerDistance]]/(daily_activity[[#This Row],[Total Mintues]]*daily_activity[[#This Row],[Step Length]]),0)</f>
        <v>4.9048611111111118</v>
      </c>
      <c r="W690" s="13">
        <v>8168</v>
      </c>
      <c r="X690" s="13">
        <v>2096</v>
      </c>
      <c r="AD690" s="18" t="s">
        <v>16</v>
      </c>
      <c r="AE690" s="18">
        <v>24</v>
      </c>
      <c r="AF690" s="16">
        <v>7063</v>
      </c>
      <c r="AG690" s="16">
        <v>1910</v>
      </c>
    </row>
    <row r="691" spans="1:33" x14ac:dyDescent="0.3">
      <c r="A691">
        <v>2873212765</v>
      </c>
      <c r="B691" s="1">
        <v>42556</v>
      </c>
      <c r="C691" t="str">
        <f t="shared" si="10"/>
        <v>Tuesday</v>
      </c>
      <c r="D691">
        <v>4940</v>
      </c>
      <c r="E691">
        <v>3.380000114</v>
      </c>
      <c r="F691">
        <v>3.380000114</v>
      </c>
      <c r="G691">
        <v>0</v>
      </c>
      <c r="H691">
        <v>2.2799999710000001</v>
      </c>
      <c r="I691">
        <v>0.55000001200000004</v>
      </c>
      <c r="J691">
        <v>0.55000001200000004</v>
      </c>
      <c r="K691">
        <v>0</v>
      </c>
      <c r="L691">
        <v>75</v>
      </c>
      <c r="M691">
        <v>11</v>
      </c>
      <c r="N691">
        <v>52</v>
      </c>
      <c r="O691">
        <v>1302</v>
      </c>
      <c r="P691">
        <v>1897</v>
      </c>
      <c r="Q691">
        <f>SUM(daily_activity[[#This Row],[VeryActiveMinutes]:[SedentaryMinutes]])</f>
        <v>1440</v>
      </c>
      <c r="R691">
        <f>daily_activity[[#This Row],[Total Mintues]]/60</f>
        <v>24</v>
      </c>
      <c r="S691">
        <f>IFERROR(daily_activity[[#This Row],[TotalDistance]]/daily_activity[[#This Row],[TotalSteps]],0)</f>
        <v>6.8421054939271251E-4</v>
      </c>
      <c r="T691">
        <f>IFERROR(daily_activity[[#This Row],[TrackerDistance]]/(daily_activity[[#This Row],[Total Mintues]]*daily_activity[[#This Row],[Step Length]]),0)</f>
        <v>3.4305555555555558</v>
      </c>
      <c r="W691" s="13">
        <v>7726</v>
      </c>
      <c r="X691" s="13">
        <v>1906</v>
      </c>
      <c r="AD691" s="19" t="s">
        <v>57</v>
      </c>
      <c r="AE691" s="19">
        <v>24</v>
      </c>
      <c r="AF691" s="17">
        <v>4940</v>
      </c>
      <c r="AG691" s="17">
        <v>1897</v>
      </c>
    </row>
    <row r="692" spans="1:33" x14ac:dyDescent="0.3">
      <c r="A692">
        <v>2873212765</v>
      </c>
      <c r="B692" s="1">
        <v>42587</v>
      </c>
      <c r="C692" t="str">
        <f t="shared" si="10"/>
        <v>Friday</v>
      </c>
      <c r="D692">
        <v>8168</v>
      </c>
      <c r="E692">
        <v>5.5399999619999996</v>
      </c>
      <c r="F692">
        <v>5.5399999619999996</v>
      </c>
      <c r="G692">
        <v>0</v>
      </c>
      <c r="H692">
        <v>2.9000000950000002</v>
      </c>
      <c r="I692">
        <v>0</v>
      </c>
      <c r="J692">
        <v>2.6400001049999999</v>
      </c>
      <c r="K692">
        <v>0</v>
      </c>
      <c r="L692">
        <v>46</v>
      </c>
      <c r="M692">
        <v>0</v>
      </c>
      <c r="N692">
        <v>326</v>
      </c>
      <c r="O692">
        <v>1068</v>
      </c>
      <c r="P692">
        <v>2096</v>
      </c>
      <c r="Q692">
        <f>SUM(daily_activity[[#This Row],[VeryActiveMinutes]:[SedentaryMinutes]])</f>
        <v>1440</v>
      </c>
      <c r="R692">
        <f>daily_activity[[#This Row],[Total Mintues]]/60</f>
        <v>24</v>
      </c>
      <c r="S692">
        <f>IFERROR(daily_activity[[#This Row],[TotalDistance]]/daily_activity[[#This Row],[TotalSteps]],0)</f>
        <v>6.7825660651322226E-4</v>
      </c>
      <c r="T692">
        <f>IFERROR(daily_activity[[#This Row],[TrackerDistance]]/(daily_activity[[#This Row],[Total Mintues]]*daily_activity[[#This Row],[Step Length]]),0)</f>
        <v>5.6722222222222225</v>
      </c>
      <c r="W692" s="13">
        <v>8275</v>
      </c>
      <c r="X692" s="13">
        <v>1962</v>
      </c>
      <c r="AD692" s="18" t="s">
        <v>58</v>
      </c>
      <c r="AE692" s="18">
        <v>24</v>
      </c>
      <c r="AF692" s="16">
        <v>8168</v>
      </c>
      <c r="AG692" s="16">
        <v>2096</v>
      </c>
    </row>
    <row r="693" spans="1:33" x14ac:dyDescent="0.3">
      <c r="A693">
        <v>2873212765</v>
      </c>
      <c r="B693" s="1">
        <v>42618</v>
      </c>
      <c r="C693" t="str">
        <f t="shared" si="10"/>
        <v>Monday</v>
      </c>
      <c r="D693">
        <v>7726</v>
      </c>
      <c r="E693">
        <v>5.1900000569999998</v>
      </c>
      <c r="F693">
        <v>5.1900000569999998</v>
      </c>
      <c r="G693">
        <v>0</v>
      </c>
      <c r="H693">
        <v>0</v>
      </c>
      <c r="I693">
        <v>0</v>
      </c>
      <c r="J693">
        <v>5.1900000569999998</v>
      </c>
      <c r="K693">
        <v>0</v>
      </c>
      <c r="L693">
        <v>0</v>
      </c>
      <c r="M693">
        <v>0</v>
      </c>
      <c r="N693">
        <v>345</v>
      </c>
      <c r="O693">
        <v>1095</v>
      </c>
      <c r="P693">
        <v>1906</v>
      </c>
      <c r="Q693">
        <f>SUM(daily_activity[[#This Row],[VeryActiveMinutes]:[SedentaryMinutes]])</f>
        <v>1440</v>
      </c>
      <c r="R693">
        <f>daily_activity[[#This Row],[Total Mintues]]/60</f>
        <v>24</v>
      </c>
      <c r="S693">
        <f>IFERROR(daily_activity[[#This Row],[TotalDistance]]/daily_activity[[#This Row],[TotalSteps]],0)</f>
        <v>6.7175770864612988E-4</v>
      </c>
      <c r="T693">
        <f>IFERROR(daily_activity[[#This Row],[TrackerDistance]]/(daily_activity[[#This Row],[Total Mintues]]*daily_activity[[#This Row],[Step Length]]),0)</f>
        <v>5.365277777777778</v>
      </c>
      <c r="W693" s="13">
        <v>6440</v>
      </c>
      <c r="X693" s="13">
        <v>1826</v>
      </c>
      <c r="AD693" s="19" t="s">
        <v>61</v>
      </c>
      <c r="AE693" s="19">
        <v>24</v>
      </c>
      <c r="AF693" s="17">
        <v>7726</v>
      </c>
      <c r="AG693" s="17">
        <v>1906</v>
      </c>
    </row>
    <row r="694" spans="1:33" x14ac:dyDescent="0.3">
      <c r="A694">
        <v>2873212765</v>
      </c>
      <c r="B694" s="1">
        <v>42648</v>
      </c>
      <c r="C694" t="str">
        <f t="shared" si="10"/>
        <v>Wednesday</v>
      </c>
      <c r="D694">
        <v>8275</v>
      </c>
      <c r="E694">
        <v>5.5599999430000002</v>
      </c>
      <c r="F694">
        <v>5.5599999430000002</v>
      </c>
      <c r="G694">
        <v>0</v>
      </c>
      <c r="H694">
        <v>0</v>
      </c>
      <c r="I694">
        <v>0</v>
      </c>
      <c r="J694">
        <v>5.5500001909999996</v>
      </c>
      <c r="K694">
        <v>0.01</v>
      </c>
      <c r="L694">
        <v>0</v>
      </c>
      <c r="M694">
        <v>0</v>
      </c>
      <c r="N694">
        <v>373</v>
      </c>
      <c r="O694">
        <v>1067</v>
      </c>
      <c r="P694">
        <v>1962</v>
      </c>
      <c r="Q694">
        <f>SUM(daily_activity[[#This Row],[VeryActiveMinutes]:[SedentaryMinutes]])</f>
        <v>1440</v>
      </c>
      <c r="R694">
        <f>daily_activity[[#This Row],[Total Mintues]]/60</f>
        <v>24</v>
      </c>
      <c r="S694">
        <f>IFERROR(daily_activity[[#This Row],[TotalDistance]]/daily_activity[[#This Row],[TotalSteps]],0)</f>
        <v>6.7190331637462242E-4</v>
      </c>
      <c r="T694">
        <f>IFERROR(daily_activity[[#This Row],[TrackerDistance]]/(daily_activity[[#This Row],[Total Mintues]]*daily_activity[[#This Row],[Step Length]]),0)</f>
        <v>5.7465277777777777</v>
      </c>
      <c r="W694" s="13">
        <v>7566</v>
      </c>
      <c r="X694" s="13">
        <v>1431</v>
      </c>
      <c r="AD694" s="18" t="s">
        <v>62</v>
      </c>
      <c r="AE694" s="18">
        <v>24</v>
      </c>
      <c r="AF694" s="16">
        <v>8275</v>
      </c>
      <c r="AG694" s="16">
        <v>1962</v>
      </c>
    </row>
    <row r="695" spans="1:33" x14ac:dyDescent="0.3">
      <c r="A695">
        <v>2873212765</v>
      </c>
      <c r="B695" s="1">
        <v>42679</v>
      </c>
      <c r="C695" t="str">
        <f t="shared" si="10"/>
        <v>Saturday</v>
      </c>
      <c r="D695">
        <v>6440</v>
      </c>
      <c r="E695">
        <v>4.329999924</v>
      </c>
      <c r="F695">
        <v>4.329999924</v>
      </c>
      <c r="G695">
        <v>0</v>
      </c>
      <c r="H695">
        <v>0</v>
      </c>
      <c r="I695">
        <v>0</v>
      </c>
      <c r="J695">
        <v>4.3200001720000003</v>
      </c>
      <c r="K695">
        <v>0.01</v>
      </c>
      <c r="L695">
        <v>0</v>
      </c>
      <c r="M695">
        <v>0</v>
      </c>
      <c r="N695">
        <v>319</v>
      </c>
      <c r="O695">
        <v>1121</v>
      </c>
      <c r="P695">
        <v>1826</v>
      </c>
      <c r="Q695">
        <f>SUM(daily_activity[[#This Row],[VeryActiveMinutes]:[SedentaryMinutes]])</f>
        <v>1440</v>
      </c>
      <c r="R695">
        <f>daily_activity[[#This Row],[Total Mintues]]/60</f>
        <v>24</v>
      </c>
      <c r="S695">
        <f>IFERROR(daily_activity[[#This Row],[TotalDistance]]/daily_activity[[#This Row],[TotalSteps]],0)</f>
        <v>6.7236023664596269E-4</v>
      </c>
      <c r="T695">
        <f>IFERROR(daily_activity[[#This Row],[TrackerDistance]]/(daily_activity[[#This Row],[Total Mintues]]*daily_activity[[#This Row],[Step Length]]),0)</f>
        <v>4.4722222222222223</v>
      </c>
      <c r="W695" s="13">
        <v>4747</v>
      </c>
      <c r="X695" s="13">
        <v>1788</v>
      </c>
      <c r="AD695" s="19" t="s">
        <v>59</v>
      </c>
      <c r="AE695" s="19">
        <v>24</v>
      </c>
      <c r="AF695" s="17">
        <v>6440</v>
      </c>
      <c r="AG695" s="17">
        <v>1826</v>
      </c>
    </row>
    <row r="696" spans="1:33" x14ac:dyDescent="0.3">
      <c r="A696">
        <v>2873212765</v>
      </c>
      <c r="B696" s="1">
        <v>42709</v>
      </c>
      <c r="C696" t="str">
        <f t="shared" si="10"/>
        <v>Monday</v>
      </c>
      <c r="D696">
        <v>7566</v>
      </c>
      <c r="E696">
        <v>5.1100001339999999</v>
      </c>
      <c r="F696">
        <v>5.1100001339999999</v>
      </c>
      <c r="G696">
        <v>0</v>
      </c>
      <c r="H696">
        <v>0</v>
      </c>
      <c r="I696">
        <v>0</v>
      </c>
      <c r="J696">
        <v>5.1100001339999999</v>
      </c>
      <c r="K696">
        <v>0</v>
      </c>
      <c r="L696">
        <v>0</v>
      </c>
      <c r="M696">
        <v>0</v>
      </c>
      <c r="N696">
        <v>268</v>
      </c>
      <c r="O696">
        <v>720</v>
      </c>
      <c r="P696">
        <v>1431</v>
      </c>
      <c r="Q696">
        <f>SUM(daily_activity[[#This Row],[VeryActiveMinutes]:[SedentaryMinutes]])</f>
        <v>988</v>
      </c>
      <c r="R696">
        <f>daily_activity[[#This Row],[Total Mintues]]/60</f>
        <v>16.466666666666665</v>
      </c>
      <c r="S696">
        <f>IFERROR(daily_activity[[#This Row],[TotalDistance]]/daily_activity[[#This Row],[TotalSteps]],0)</f>
        <v>6.753899199048374E-4</v>
      </c>
      <c r="T696">
        <f>IFERROR(daily_activity[[#This Row],[TrackerDistance]]/(daily_activity[[#This Row],[Total Mintues]]*daily_activity[[#This Row],[Step Length]]),0)</f>
        <v>7.6578947368421044</v>
      </c>
      <c r="W696" s="13">
        <v>3077</v>
      </c>
      <c r="X696" s="13">
        <v>1237</v>
      </c>
      <c r="AD696" s="18" t="s">
        <v>61</v>
      </c>
      <c r="AE696" s="18">
        <v>16.466666666666665</v>
      </c>
      <c r="AF696" s="16">
        <v>7566</v>
      </c>
      <c r="AG696" s="16">
        <v>1431</v>
      </c>
    </row>
    <row r="697" spans="1:33" x14ac:dyDescent="0.3">
      <c r="A697">
        <v>3372868164</v>
      </c>
      <c r="B697" s="1">
        <v>42708</v>
      </c>
      <c r="C697" t="str">
        <f t="shared" si="10"/>
        <v>Sunday</v>
      </c>
      <c r="D697">
        <v>4747</v>
      </c>
      <c r="E697">
        <v>3.2400000100000002</v>
      </c>
      <c r="F697">
        <v>3.2400000100000002</v>
      </c>
      <c r="G697">
        <v>0</v>
      </c>
      <c r="H697">
        <v>0</v>
      </c>
      <c r="I697">
        <v>0</v>
      </c>
      <c r="J697">
        <v>3.2300000190000002</v>
      </c>
      <c r="K697">
        <v>0.01</v>
      </c>
      <c r="L697">
        <v>0</v>
      </c>
      <c r="M697">
        <v>0</v>
      </c>
      <c r="N697">
        <v>280</v>
      </c>
      <c r="O697">
        <v>1160</v>
      </c>
      <c r="P697">
        <v>1788</v>
      </c>
      <c r="Q697">
        <f>SUM(daily_activity[[#This Row],[VeryActiveMinutes]:[SedentaryMinutes]])</f>
        <v>1440</v>
      </c>
      <c r="R697">
        <f>daily_activity[[#This Row],[Total Mintues]]/60</f>
        <v>24</v>
      </c>
      <c r="S697">
        <f>IFERROR(daily_activity[[#This Row],[TotalDistance]]/daily_activity[[#This Row],[TotalSteps]],0)</f>
        <v>6.8253634084685072E-4</v>
      </c>
      <c r="T697">
        <f>IFERROR(daily_activity[[#This Row],[TrackerDistance]]/(daily_activity[[#This Row],[Total Mintues]]*daily_activity[[#This Row],[Step Length]]),0)</f>
        <v>3.2965277777777775</v>
      </c>
      <c r="W697" s="13">
        <v>8856</v>
      </c>
      <c r="X697" s="13">
        <v>1450</v>
      </c>
      <c r="AD697" s="19" t="s">
        <v>16</v>
      </c>
      <c r="AE697" s="19">
        <v>24</v>
      </c>
      <c r="AF697" s="17">
        <v>4747</v>
      </c>
      <c r="AG697" s="17">
        <v>1788</v>
      </c>
    </row>
    <row r="698" spans="1:33" x14ac:dyDescent="0.3">
      <c r="A698">
        <v>3372868164</v>
      </c>
      <c r="B698" s="1">
        <v>42374</v>
      </c>
      <c r="C698" t="str">
        <f t="shared" si="10"/>
        <v>Tuesday</v>
      </c>
      <c r="D698">
        <v>3077</v>
      </c>
      <c r="E698">
        <v>2.0999999049999998</v>
      </c>
      <c r="F698">
        <v>2.0999999049999998</v>
      </c>
      <c r="G698">
        <v>0</v>
      </c>
      <c r="H698">
        <v>0</v>
      </c>
      <c r="I698">
        <v>0</v>
      </c>
      <c r="J698">
        <v>2.0899999139999998</v>
      </c>
      <c r="K698">
        <v>0</v>
      </c>
      <c r="L698">
        <v>0</v>
      </c>
      <c r="M698">
        <v>0</v>
      </c>
      <c r="N698">
        <v>172</v>
      </c>
      <c r="O698">
        <v>842</v>
      </c>
      <c r="P698">
        <v>1237</v>
      </c>
      <c r="Q698">
        <f>SUM(daily_activity[[#This Row],[VeryActiveMinutes]:[SedentaryMinutes]])</f>
        <v>1014</v>
      </c>
      <c r="R698">
        <f>daily_activity[[#This Row],[Total Mintues]]/60</f>
        <v>16.899999999999999</v>
      </c>
      <c r="S698">
        <f>IFERROR(daily_activity[[#This Row],[TotalDistance]]/daily_activity[[#This Row],[TotalSteps]],0)</f>
        <v>6.8248290705232365E-4</v>
      </c>
      <c r="T698">
        <f>IFERROR(daily_activity[[#This Row],[TrackerDistance]]/(daily_activity[[#This Row],[Total Mintues]]*daily_activity[[#This Row],[Step Length]]),0)</f>
        <v>3.0345167652859963</v>
      </c>
      <c r="W698" s="13">
        <v>10414</v>
      </c>
      <c r="X698" s="13">
        <v>1501</v>
      </c>
      <c r="AD698" s="18" t="s">
        <v>57</v>
      </c>
      <c r="AE698" s="18">
        <v>16.899999999999999</v>
      </c>
      <c r="AF698" s="16">
        <v>3077</v>
      </c>
      <c r="AG698" s="16">
        <v>1237</v>
      </c>
    </row>
    <row r="699" spans="1:33" x14ac:dyDescent="0.3">
      <c r="A699">
        <v>3977333714</v>
      </c>
      <c r="B699" s="1">
        <v>42708</v>
      </c>
      <c r="C699" t="str">
        <f t="shared" si="10"/>
        <v>Sunday</v>
      </c>
      <c r="D699">
        <v>8856</v>
      </c>
      <c r="E699">
        <v>5.9800000190000002</v>
      </c>
      <c r="F699">
        <v>5.9800000190000002</v>
      </c>
      <c r="G699">
        <v>0</v>
      </c>
      <c r="H699">
        <v>3.0599999430000002</v>
      </c>
      <c r="I699">
        <v>0.91000002599999996</v>
      </c>
      <c r="J699">
        <v>2.0099999899999998</v>
      </c>
      <c r="K699">
        <v>0</v>
      </c>
      <c r="L699">
        <v>44</v>
      </c>
      <c r="M699">
        <v>19</v>
      </c>
      <c r="N699">
        <v>131</v>
      </c>
      <c r="O699">
        <v>777</v>
      </c>
      <c r="P699">
        <v>1450</v>
      </c>
      <c r="Q699">
        <f>SUM(daily_activity[[#This Row],[VeryActiveMinutes]:[SedentaryMinutes]])</f>
        <v>971</v>
      </c>
      <c r="R699">
        <f>daily_activity[[#This Row],[Total Mintues]]/60</f>
        <v>16.183333333333334</v>
      </c>
      <c r="S699">
        <f>IFERROR(daily_activity[[#This Row],[TotalDistance]]/daily_activity[[#This Row],[TotalSteps]],0)</f>
        <v>6.7524842129629628E-4</v>
      </c>
      <c r="T699">
        <f>IFERROR(daily_activity[[#This Row],[TrackerDistance]]/(daily_activity[[#This Row],[Total Mintues]]*daily_activity[[#This Row],[Step Length]]),0)</f>
        <v>9.120494335736355</v>
      </c>
      <c r="W699" s="13">
        <v>16520</v>
      </c>
      <c r="X699" s="13">
        <v>1760</v>
      </c>
      <c r="AD699" s="19" t="s">
        <v>16</v>
      </c>
      <c r="AE699" s="19">
        <v>16.183333333333334</v>
      </c>
      <c r="AF699" s="17">
        <v>8856</v>
      </c>
      <c r="AG699" s="17">
        <v>1450</v>
      </c>
    </row>
    <row r="700" spans="1:33" x14ac:dyDescent="0.3">
      <c r="A700">
        <v>3977333714</v>
      </c>
      <c r="B700" s="1">
        <v>42374</v>
      </c>
      <c r="C700" t="str">
        <f t="shared" si="10"/>
        <v>Tuesday</v>
      </c>
      <c r="D700">
        <v>10414</v>
      </c>
      <c r="E700">
        <v>7.0700001720000003</v>
      </c>
      <c r="F700">
        <v>7.0700001720000003</v>
      </c>
      <c r="G700">
        <v>0</v>
      </c>
      <c r="H700">
        <v>2.670000076</v>
      </c>
      <c r="I700">
        <v>1.980000019</v>
      </c>
      <c r="J700">
        <v>2.4100000860000002</v>
      </c>
      <c r="K700">
        <v>0</v>
      </c>
      <c r="L700">
        <v>41</v>
      </c>
      <c r="M700">
        <v>40</v>
      </c>
      <c r="N700">
        <v>124</v>
      </c>
      <c r="O700">
        <v>691</v>
      </c>
      <c r="P700">
        <v>1501</v>
      </c>
      <c r="Q700">
        <f>SUM(daily_activity[[#This Row],[VeryActiveMinutes]:[SedentaryMinutes]])</f>
        <v>896</v>
      </c>
      <c r="R700">
        <f>daily_activity[[#This Row],[Total Mintues]]/60</f>
        <v>14.933333333333334</v>
      </c>
      <c r="S700">
        <f>IFERROR(daily_activity[[#This Row],[TotalDistance]]/daily_activity[[#This Row],[TotalSteps]],0)</f>
        <v>6.7889381332821204E-4</v>
      </c>
      <c r="T700">
        <f>IFERROR(daily_activity[[#This Row],[TrackerDistance]]/(daily_activity[[#This Row],[Total Mintues]]*daily_activity[[#This Row],[Step Length]]),0)</f>
        <v>11.622767857142858</v>
      </c>
      <c r="W700" s="13">
        <v>14335</v>
      </c>
      <c r="X700" s="13">
        <v>1710</v>
      </c>
      <c r="AD700" s="18" t="s">
        <v>57</v>
      </c>
      <c r="AE700" s="18">
        <v>14.933333333333334</v>
      </c>
      <c r="AF700" s="16">
        <v>10414</v>
      </c>
      <c r="AG700" s="16">
        <v>1501</v>
      </c>
    </row>
    <row r="701" spans="1:33" x14ac:dyDescent="0.3">
      <c r="A701">
        <v>3977333714</v>
      </c>
      <c r="B701" s="1">
        <v>42405</v>
      </c>
      <c r="C701" t="str">
        <f t="shared" si="10"/>
        <v>Friday</v>
      </c>
      <c r="D701">
        <v>16520</v>
      </c>
      <c r="E701">
        <v>11.05000019</v>
      </c>
      <c r="F701">
        <v>11.05000019</v>
      </c>
      <c r="G701">
        <v>0</v>
      </c>
      <c r="H701">
        <v>1.539999962</v>
      </c>
      <c r="I701">
        <v>6.4800000190000002</v>
      </c>
      <c r="J701">
        <v>3.0199999809999998</v>
      </c>
      <c r="K701">
        <v>0</v>
      </c>
      <c r="L701">
        <v>24</v>
      </c>
      <c r="M701">
        <v>143</v>
      </c>
      <c r="N701">
        <v>176</v>
      </c>
      <c r="O701">
        <v>713</v>
      </c>
      <c r="P701">
        <v>1760</v>
      </c>
      <c r="Q701">
        <f>SUM(daily_activity[[#This Row],[VeryActiveMinutes]:[SedentaryMinutes]])</f>
        <v>1056</v>
      </c>
      <c r="R701">
        <f>daily_activity[[#This Row],[Total Mintues]]/60</f>
        <v>17.600000000000001</v>
      </c>
      <c r="S701">
        <f>IFERROR(daily_activity[[#This Row],[TotalDistance]]/daily_activity[[#This Row],[TotalSteps]],0)</f>
        <v>6.6888621004842618E-4</v>
      </c>
      <c r="T701">
        <f>IFERROR(daily_activity[[#This Row],[TrackerDistance]]/(daily_activity[[#This Row],[Total Mintues]]*daily_activity[[#This Row],[Step Length]]),0)</f>
        <v>15.643939393939393</v>
      </c>
      <c r="W701" s="13">
        <v>13559</v>
      </c>
      <c r="X701" s="13">
        <v>1628</v>
      </c>
      <c r="AD701" s="19" t="s">
        <v>58</v>
      </c>
      <c r="AE701" s="19">
        <v>17.600000000000001</v>
      </c>
      <c r="AF701" s="17">
        <v>16520</v>
      </c>
      <c r="AG701" s="17">
        <v>1760</v>
      </c>
    </row>
    <row r="702" spans="1:33" x14ac:dyDescent="0.3">
      <c r="A702">
        <v>3977333714</v>
      </c>
      <c r="B702" s="1">
        <v>42434</v>
      </c>
      <c r="C702" t="str">
        <f t="shared" si="10"/>
        <v>Saturday</v>
      </c>
      <c r="D702">
        <v>14335</v>
      </c>
      <c r="E702">
        <v>9.5900001530000001</v>
      </c>
      <c r="F702">
        <v>9.5900001530000001</v>
      </c>
      <c r="G702">
        <v>0</v>
      </c>
      <c r="H702">
        <v>3.3199999330000001</v>
      </c>
      <c r="I702">
        <v>1.7400000099999999</v>
      </c>
      <c r="J702">
        <v>4.5300002099999999</v>
      </c>
      <c r="K702">
        <v>0</v>
      </c>
      <c r="L702">
        <v>47</v>
      </c>
      <c r="M702">
        <v>41</v>
      </c>
      <c r="N702">
        <v>258</v>
      </c>
      <c r="O702">
        <v>594</v>
      </c>
      <c r="P702">
        <v>1710</v>
      </c>
      <c r="Q702">
        <f>SUM(daily_activity[[#This Row],[VeryActiveMinutes]:[SedentaryMinutes]])</f>
        <v>940</v>
      </c>
      <c r="R702">
        <f>daily_activity[[#This Row],[Total Mintues]]/60</f>
        <v>15.666666666666666</v>
      </c>
      <c r="S702">
        <f>IFERROR(daily_activity[[#This Row],[TotalDistance]]/daily_activity[[#This Row],[TotalSteps]],0)</f>
        <v>6.689919883501918E-4</v>
      </c>
      <c r="T702">
        <f>IFERROR(daily_activity[[#This Row],[TrackerDistance]]/(daily_activity[[#This Row],[Total Mintues]]*daily_activity[[#This Row],[Step Length]]),0)</f>
        <v>15.250000000000002</v>
      </c>
      <c r="W702" s="13">
        <v>12312</v>
      </c>
      <c r="X702" s="13">
        <v>1618</v>
      </c>
      <c r="AD702" s="18" t="s">
        <v>59</v>
      </c>
      <c r="AE702" s="18">
        <v>15.666666666666666</v>
      </c>
      <c r="AF702" s="16">
        <v>14335</v>
      </c>
      <c r="AG702" s="16">
        <v>1710</v>
      </c>
    </row>
    <row r="703" spans="1:33" x14ac:dyDescent="0.3">
      <c r="A703">
        <v>3977333714</v>
      </c>
      <c r="B703" s="1">
        <v>42465</v>
      </c>
      <c r="C703" t="str">
        <f t="shared" si="10"/>
        <v>Tuesday</v>
      </c>
      <c r="D703">
        <v>13559</v>
      </c>
      <c r="E703">
        <v>9.4399995800000003</v>
      </c>
      <c r="F703">
        <v>9.4399995800000003</v>
      </c>
      <c r="G703">
        <v>0</v>
      </c>
      <c r="H703">
        <v>1.809999943</v>
      </c>
      <c r="I703">
        <v>4.579999924</v>
      </c>
      <c r="J703">
        <v>2.8900001049999999</v>
      </c>
      <c r="K703">
        <v>0</v>
      </c>
      <c r="L703">
        <v>14</v>
      </c>
      <c r="M703">
        <v>96</v>
      </c>
      <c r="N703">
        <v>142</v>
      </c>
      <c r="O703">
        <v>852</v>
      </c>
      <c r="P703">
        <v>1628</v>
      </c>
      <c r="Q703">
        <f>SUM(daily_activity[[#This Row],[VeryActiveMinutes]:[SedentaryMinutes]])</f>
        <v>1104</v>
      </c>
      <c r="R703">
        <f>daily_activity[[#This Row],[Total Mintues]]/60</f>
        <v>18.399999999999999</v>
      </c>
      <c r="S703">
        <f>IFERROR(daily_activity[[#This Row],[TotalDistance]]/daily_activity[[#This Row],[TotalSteps]],0)</f>
        <v>6.9621650416697395E-4</v>
      </c>
      <c r="T703">
        <f>IFERROR(daily_activity[[#This Row],[TrackerDistance]]/(daily_activity[[#This Row],[Total Mintues]]*daily_activity[[#This Row],[Step Length]]),0)</f>
        <v>12.281702898550725</v>
      </c>
      <c r="W703" s="13">
        <v>11677</v>
      </c>
      <c r="X703" s="13">
        <v>1590</v>
      </c>
      <c r="AD703" s="19" t="s">
        <v>57</v>
      </c>
      <c r="AE703" s="19">
        <v>18.399999999999999</v>
      </c>
      <c r="AF703" s="17">
        <v>13559</v>
      </c>
      <c r="AG703" s="17">
        <v>1628</v>
      </c>
    </row>
    <row r="704" spans="1:33" x14ac:dyDescent="0.3">
      <c r="A704">
        <v>3977333714</v>
      </c>
      <c r="B704" s="1">
        <v>42495</v>
      </c>
      <c r="C704" t="str">
        <f t="shared" si="10"/>
        <v>Thursday</v>
      </c>
      <c r="D704">
        <v>12312</v>
      </c>
      <c r="E704">
        <v>8.5799999239999991</v>
      </c>
      <c r="F704">
        <v>8.5799999239999991</v>
      </c>
      <c r="G704">
        <v>0</v>
      </c>
      <c r="H704">
        <v>1.7599999900000001</v>
      </c>
      <c r="I704">
        <v>4.1100001339999999</v>
      </c>
      <c r="J704">
        <v>2.710000038</v>
      </c>
      <c r="K704">
        <v>0</v>
      </c>
      <c r="L704">
        <v>14</v>
      </c>
      <c r="M704">
        <v>88</v>
      </c>
      <c r="N704">
        <v>178</v>
      </c>
      <c r="O704">
        <v>680</v>
      </c>
      <c r="P704">
        <v>1618</v>
      </c>
      <c r="Q704">
        <f>SUM(daily_activity[[#This Row],[VeryActiveMinutes]:[SedentaryMinutes]])</f>
        <v>960</v>
      </c>
      <c r="R704">
        <f>daily_activity[[#This Row],[Total Mintues]]/60</f>
        <v>16</v>
      </c>
      <c r="S704">
        <f>IFERROR(daily_activity[[#This Row],[TotalDistance]]/daily_activity[[#This Row],[TotalSteps]],0)</f>
        <v>6.9688108544509414E-4</v>
      </c>
      <c r="T704">
        <f>IFERROR(daily_activity[[#This Row],[TrackerDistance]]/(daily_activity[[#This Row],[Total Mintues]]*daily_activity[[#This Row],[Step Length]]),0)</f>
        <v>12.824999999999999</v>
      </c>
      <c r="W704" s="13">
        <v>11550</v>
      </c>
      <c r="X704" s="13">
        <v>1574</v>
      </c>
      <c r="AD704" s="18" t="s">
        <v>60</v>
      </c>
      <c r="AE704" s="18">
        <v>16</v>
      </c>
      <c r="AF704" s="16">
        <v>12312</v>
      </c>
      <c r="AG704" s="16">
        <v>1618</v>
      </c>
    </row>
    <row r="705" spans="1:33" x14ac:dyDescent="0.3">
      <c r="A705">
        <v>3977333714</v>
      </c>
      <c r="B705" s="1">
        <v>42526</v>
      </c>
      <c r="C705" t="str">
        <f t="shared" si="10"/>
        <v>Sunday</v>
      </c>
      <c r="D705">
        <v>11677</v>
      </c>
      <c r="E705">
        <v>8.2799997330000004</v>
      </c>
      <c r="F705">
        <v>8.2799997330000004</v>
      </c>
      <c r="G705">
        <v>0</v>
      </c>
      <c r="H705">
        <v>3.1099998950000001</v>
      </c>
      <c r="I705">
        <v>2.5099999899999998</v>
      </c>
      <c r="J705">
        <v>2.670000076</v>
      </c>
      <c r="K705">
        <v>0</v>
      </c>
      <c r="L705">
        <v>29</v>
      </c>
      <c r="M705">
        <v>55</v>
      </c>
      <c r="N705">
        <v>168</v>
      </c>
      <c r="O705">
        <v>676</v>
      </c>
      <c r="P705">
        <v>1590</v>
      </c>
      <c r="Q705">
        <f>SUM(daily_activity[[#This Row],[VeryActiveMinutes]:[SedentaryMinutes]])</f>
        <v>928</v>
      </c>
      <c r="R705">
        <f>daily_activity[[#This Row],[Total Mintues]]/60</f>
        <v>15.466666666666667</v>
      </c>
      <c r="S705">
        <f>IFERROR(daily_activity[[#This Row],[TotalDistance]]/daily_activity[[#This Row],[TotalSteps]],0)</f>
        <v>7.0908621503810911E-4</v>
      </c>
      <c r="T705">
        <f>IFERROR(daily_activity[[#This Row],[TrackerDistance]]/(daily_activity[[#This Row],[Total Mintues]]*daily_activity[[#This Row],[Step Length]]),0)</f>
        <v>12.582974137931034</v>
      </c>
      <c r="W705" s="13">
        <v>13585</v>
      </c>
      <c r="X705" s="13">
        <v>1633</v>
      </c>
      <c r="AD705" s="19" t="s">
        <v>16</v>
      </c>
      <c r="AE705" s="19">
        <v>15.466666666666667</v>
      </c>
      <c r="AF705" s="17">
        <v>11677</v>
      </c>
      <c r="AG705" s="17">
        <v>1590</v>
      </c>
    </row>
    <row r="706" spans="1:33" x14ac:dyDescent="0.3">
      <c r="A706">
        <v>3977333714</v>
      </c>
      <c r="B706" s="1">
        <v>42556</v>
      </c>
      <c r="C706" t="str">
        <f t="shared" si="10"/>
        <v>Tuesday</v>
      </c>
      <c r="D706">
        <v>11550</v>
      </c>
      <c r="E706">
        <v>7.7300000190000002</v>
      </c>
      <c r="F706">
        <v>7.7300000190000002</v>
      </c>
      <c r="G706">
        <v>0</v>
      </c>
      <c r="H706">
        <v>0</v>
      </c>
      <c r="I706">
        <v>4.1300001139999996</v>
      </c>
      <c r="J706">
        <v>3.5899999139999998</v>
      </c>
      <c r="K706">
        <v>0</v>
      </c>
      <c r="L706">
        <v>0</v>
      </c>
      <c r="M706">
        <v>86</v>
      </c>
      <c r="N706">
        <v>208</v>
      </c>
      <c r="O706">
        <v>703</v>
      </c>
      <c r="P706">
        <v>1574</v>
      </c>
      <c r="Q706">
        <f>SUM(daily_activity[[#This Row],[VeryActiveMinutes]:[SedentaryMinutes]])</f>
        <v>997</v>
      </c>
      <c r="R706">
        <f>daily_activity[[#This Row],[Total Mintues]]/60</f>
        <v>16.616666666666667</v>
      </c>
      <c r="S706">
        <f>IFERROR(daily_activity[[#This Row],[TotalDistance]]/daily_activity[[#This Row],[TotalSteps]],0)</f>
        <v>6.6926407090909092E-4</v>
      </c>
      <c r="T706">
        <f>IFERROR(daily_activity[[#This Row],[TrackerDistance]]/(daily_activity[[#This Row],[Total Mintues]]*daily_activity[[#This Row],[Step Length]]),0)</f>
        <v>11.584754262788366</v>
      </c>
      <c r="W706" s="13">
        <v>14687</v>
      </c>
      <c r="X706" s="13">
        <v>1667</v>
      </c>
      <c r="AD706" s="18" t="s">
        <v>57</v>
      </c>
      <c r="AE706" s="18">
        <v>16.616666666666667</v>
      </c>
      <c r="AF706" s="16">
        <v>11550</v>
      </c>
      <c r="AG706" s="16">
        <v>1574</v>
      </c>
    </row>
    <row r="707" spans="1:33" x14ac:dyDescent="0.3">
      <c r="A707">
        <v>3977333714</v>
      </c>
      <c r="B707" s="1">
        <v>42587</v>
      </c>
      <c r="C707" t="str">
        <f t="shared" ref="C707:C770" si="11">TEXT(B707,"dddd")</f>
        <v>Friday</v>
      </c>
      <c r="D707">
        <v>13585</v>
      </c>
      <c r="E707">
        <v>9.0900001530000001</v>
      </c>
      <c r="F707">
        <v>9.0900001530000001</v>
      </c>
      <c r="G707">
        <v>0</v>
      </c>
      <c r="H707">
        <v>0.68000000699999996</v>
      </c>
      <c r="I707">
        <v>5.2399997709999999</v>
      </c>
      <c r="J707">
        <v>3.170000076</v>
      </c>
      <c r="K707">
        <v>0</v>
      </c>
      <c r="L707">
        <v>9</v>
      </c>
      <c r="M707">
        <v>116</v>
      </c>
      <c r="N707">
        <v>171</v>
      </c>
      <c r="O707">
        <v>688</v>
      </c>
      <c r="P707">
        <v>1633</v>
      </c>
      <c r="Q707">
        <f>SUM(daily_activity[[#This Row],[VeryActiveMinutes]:[SedentaryMinutes]])</f>
        <v>984</v>
      </c>
      <c r="R707">
        <f>daily_activity[[#This Row],[Total Mintues]]/60</f>
        <v>16.399999999999999</v>
      </c>
      <c r="S707">
        <f>IFERROR(daily_activity[[#This Row],[TotalDistance]]/daily_activity[[#This Row],[TotalSteps]],0)</f>
        <v>6.6912036459330145E-4</v>
      </c>
      <c r="T707">
        <f>IFERROR(daily_activity[[#This Row],[TrackerDistance]]/(daily_activity[[#This Row],[Total Mintues]]*daily_activity[[#This Row],[Step Length]]),0)</f>
        <v>13.805894308943088</v>
      </c>
      <c r="W707" s="13">
        <v>13072</v>
      </c>
      <c r="X707" s="13">
        <v>1630</v>
      </c>
      <c r="AD707" s="19" t="s">
        <v>58</v>
      </c>
      <c r="AE707" s="19">
        <v>16.399999999999999</v>
      </c>
      <c r="AF707" s="17">
        <v>13585</v>
      </c>
      <c r="AG707" s="17">
        <v>1633</v>
      </c>
    </row>
    <row r="708" spans="1:33" x14ac:dyDescent="0.3">
      <c r="A708">
        <v>3977333714</v>
      </c>
      <c r="B708" s="1">
        <v>42618</v>
      </c>
      <c r="C708" t="str">
        <f t="shared" si="11"/>
        <v>Monday</v>
      </c>
      <c r="D708">
        <v>14687</v>
      </c>
      <c r="E708">
        <v>10.079999920000001</v>
      </c>
      <c r="F708">
        <v>10.079999920000001</v>
      </c>
      <c r="G708">
        <v>0</v>
      </c>
      <c r="H708">
        <v>0.769999981</v>
      </c>
      <c r="I708">
        <v>5.5999999049999998</v>
      </c>
      <c r="J708">
        <v>3.5499999519999998</v>
      </c>
      <c r="K708">
        <v>0</v>
      </c>
      <c r="L708">
        <v>8</v>
      </c>
      <c r="M708">
        <v>122</v>
      </c>
      <c r="N708">
        <v>151</v>
      </c>
      <c r="O708">
        <v>1159</v>
      </c>
      <c r="P708">
        <v>1667</v>
      </c>
      <c r="Q708">
        <f>SUM(daily_activity[[#This Row],[VeryActiveMinutes]:[SedentaryMinutes]])</f>
        <v>1440</v>
      </c>
      <c r="R708">
        <f>daily_activity[[#This Row],[Total Mintues]]/60</f>
        <v>24</v>
      </c>
      <c r="S708">
        <f>IFERROR(daily_activity[[#This Row],[TotalDistance]]/daily_activity[[#This Row],[TotalSteps]],0)</f>
        <v>6.8632123102063051E-4</v>
      </c>
      <c r="T708">
        <f>IFERROR(daily_activity[[#This Row],[TrackerDistance]]/(daily_activity[[#This Row],[Total Mintues]]*daily_activity[[#This Row],[Step Length]]),0)</f>
        <v>10.199305555555556</v>
      </c>
      <c r="W708" s="13">
        <v>746</v>
      </c>
      <c r="X708" s="13">
        <v>52</v>
      </c>
      <c r="AD708" s="18" t="s">
        <v>61</v>
      </c>
      <c r="AE708" s="18">
        <v>24</v>
      </c>
      <c r="AF708" s="16">
        <v>14687</v>
      </c>
      <c r="AG708" s="16">
        <v>1667</v>
      </c>
    </row>
    <row r="709" spans="1:33" x14ac:dyDescent="0.3">
      <c r="A709">
        <v>3977333714</v>
      </c>
      <c r="B709" s="1">
        <v>42648</v>
      </c>
      <c r="C709" t="str">
        <f t="shared" si="11"/>
        <v>Wednesday</v>
      </c>
      <c r="D709">
        <v>13072</v>
      </c>
      <c r="E709">
        <v>8.7799997330000004</v>
      </c>
      <c r="F709">
        <v>8.7799997330000004</v>
      </c>
      <c r="G709">
        <v>0</v>
      </c>
      <c r="H709">
        <v>7.0000000000000007E-2</v>
      </c>
      <c r="I709">
        <v>5.4000000950000002</v>
      </c>
      <c r="J709">
        <v>3.3099999430000002</v>
      </c>
      <c r="K709">
        <v>0</v>
      </c>
      <c r="L709">
        <v>1</v>
      </c>
      <c r="M709">
        <v>115</v>
      </c>
      <c r="N709">
        <v>196</v>
      </c>
      <c r="O709">
        <v>676</v>
      </c>
      <c r="P709">
        <v>1630</v>
      </c>
      <c r="Q709">
        <f>SUM(daily_activity[[#This Row],[VeryActiveMinutes]:[SedentaryMinutes]])</f>
        <v>988</v>
      </c>
      <c r="R709">
        <f>daily_activity[[#This Row],[Total Mintues]]/60</f>
        <v>16.466666666666665</v>
      </c>
      <c r="S709">
        <f>IFERROR(daily_activity[[#This Row],[TotalDistance]]/daily_activity[[#This Row],[TotalSteps]],0)</f>
        <v>6.7166460625764997E-4</v>
      </c>
      <c r="T709">
        <f>IFERROR(daily_activity[[#This Row],[TrackerDistance]]/(daily_activity[[#This Row],[Total Mintues]]*daily_activity[[#This Row],[Step Length]]),0)</f>
        <v>13.23076923076923</v>
      </c>
      <c r="W709" s="13">
        <v>8539</v>
      </c>
      <c r="X709" s="13">
        <v>3654</v>
      </c>
      <c r="AD709" s="19" t="s">
        <v>62</v>
      </c>
      <c r="AE709" s="19">
        <v>16.466666666666665</v>
      </c>
      <c r="AF709" s="17">
        <v>13072</v>
      </c>
      <c r="AG709" s="17">
        <v>1630</v>
      </c>
    </row>
    <row r="710" spans="1:33" x14ac:dyDescent="0.3">
      <c r="A710">
        <v>3977333714</v>
      </c>
      <c r="B710" s="1">
        <v>42679</v>
      </c>
      <c r="C710" t="str">
        <f t="shared" si="11"/>
        <v>Saturday</v>
      </c>
      <c r="D710">
        <v>746</v>
      </c>
      <c r="E710">
        <v>0.5</v>
      </c>
      <c r="F710">
        <v>0.5</v>
      </c>
      <c r="G710">
        <v>0</v>
      </c>
      <c r="H710">
        <v>0.37000000500000002</v>
      </c>
      <c r="I710">
        <v>0</v>
      </c>
      <c r="J710">
        <v>0.12999999500000001</v>
      </c>
      <c r="K710">
        <v>0</v>
      </c>
      <c r="L710">
        <v>4</v>
      </c>
      <c r="M710">
        <v>0</v>
      </c>
      <c r="N710">
        <v>9</v>
      </c>
      <c r="O710">
        <v>13</v>
      </c>
      <c r="P710">
        <v>52</v>
      </c>
      <c r="Q710">
        <f>SUM(daily_activity[[#This Row],[VeryActiveMinutes]:[SedentaryMinutes]])</f>
        <v>26</v>
      </c>
      <c r="R710">
        <f>daily_activity[[#This Row],[Total Mintues]]/60</f>
        <v>0.43333333333333335</v>
      </c>
      <c r="S710">
        <f>IFERROR(daily_activity[[#This Row],[TotalDistance]]/daily_activity[[#This Row],[TotalSteps]],0)</f>
        <v>6.7024128686327079E-4</v>
      </c>
      <c r="T710">
        <f>IFERROR(daily_activity[[#This Row],[TrackerDistance]]/(daily_activity[[#This Row],[Total Mintues]]*daily_activity[[#This Row],[Step Length]]),0)</f>
        <v>28.69230769230769</v>
      </c>
      <c r="W710" s="13">
        <v>0</v>
      </c>
      <c r="X710" s="13">
        <v>1980</v>
      </c>
      <c r="AD710" s="20" t="s">
        <v>59</v>
      </c>
      <c r="AE710" s="20">
        <v>0.43333333333333335</v>
      </c>
      <c r="AF710" s="16">
        <v>746</v>
      </c>
      <c r="AG710" s="16">
        <v>52</v>
      </c>
    </row>
    <row r="711" spans="1:33" x14ac:dyDescent="0.3">
      <c r="A711">
        <v>4020332650</v>
      </c>
      <c r="B711" s="1">
        <v>42708</v>
      </c>
      <c r="C711" t="str">
        <f t="shared" si="11"/>
        <v>Sunday</v>
      </c>
      <c r="D711">
        <v>8539</v>
      </c>
      <c r="E711">
        <v>6.1199998860000004</v>
      </c>
      <c r="F711">
        <v>6.1199998860000004</v>
      </c>
      <c r="G711">
        <v>0</v>
      </c>
      <c r="H711">
        <v>0.15000000599999999</v>
      </c>
      <c r="I711">
        <v>0.23999999499999999</v>
      </c>
      <c r="J711">
        <v>5.6799998279999997</v>
      </c>
      <c r="K711">
        <v>0</v>
      </c>
      <c r="L711">
        <v>4</v>
      </c>
      <c r="M711">
        <v>15</v>
      </c>
      <c r="N711">
        <v>331</v>
      </c>
      <c r="O711">
        <v>712</v>
      </c>
      <c r="P711">
        <v>3654</v>
      </c>
      <c r="Q711">
        <f>SUM(daily_activity[[#This Row],[VeryActiveMinutes]:[SedentaryMinutes]])</f>
        <v>1062</v>
      </c>
      <c r="R711">
        <f>daily_activity[[#This Row],[Total Mintues]]/60</f>
        <v>17.7</v>
      </c>
      <c r="S711">
        <f>IFERROR(daily_activity[[#This Row],[TotalDistance]]/daily_activity[[#This Row],[TotalSteps]],0)</f>
        <v>7.1671154538002118E-4</v>
      </c>
      <c r="T711">
        <f>IFERROR(daily_activity[[#This Row],[TrackerDistance]]/(daily_activity[[#This Row],[Total Mintues]]*daily_activity[[#This Row],[Step Length]]),0)</f>
        <v>8.0404896421845571</v>
      </c>
      <c r="W711" s="13">
        <v>475</v>
      </c>
      <c r="X711" s="13">
        <v>2207</v>
      </c>
      <c r="AD711" s="19" t="s">
        <v>16</v>
      </c>
      <c r="AE711" s="19">
        <v>17.7</v>
      </c>
      <c r="AF711" s="17">
        <v>8539</v>
      </c>
      <c r="AG711" s="17">
        <v>3654</v>
      </c>
    </row>
    <row r="712" spans="1:33" x14ac:dyDescent="0.3">
      <c r="A712">
        <v>4020332650</v>
      </c>
      <c r="B712" s="1">
        <v>42374</v>
      </c>
      <c r="C712" t="str">
        <f t="shared" si="11"/>
        <v>Tuesday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1440</v>
      </c>
      <c r="P712">
        <v>1980</v>
      </c>
      <c r="Q712">
        <f>SUM(daily_activity[[#This Row],[VeryActiveMinutes]:[SedentaryMinutes]])</f>
        <v>1440</v>
      </c>
      <c r="R712">
        <f>daily_activity[[#This Row],[Total Mintues]]/60</f>
        <v>24</v>
      </c>
      <c r="S712">
        <f>IFERROR(daily_activity[[#This Row],[TotalDistance]]/daily_activity[[#This Row],[TotalSteps]],0)</f>
        <v>0</v>
      </c>
      <c r="T712">
        <f>IFERROR(daily_activity[[#This Row],[TrackerDistance]]/(daily_activity[[#This Row],[Total Mintues]]*daily_activity[[#This Row],[Step Length]]),0)</f>
        <v>0</v>
      </c>
      <c r="W712" s="13">
        <v>4496</v>
      </c>
      <c r="X712" s="13">
        <v>2828</v>
      </c>
      <c r="AD712" s="18" t="s">
        <v>57</v>
      </c>
      <c r="AE712" s="18">
        <v>24</v>
      </c>
      <c r="AF712" s="16">
        <v>0</v>
      </c>
      <c r="AG712" s="16">
        <v>1980</v>
      </c>
    </row>
    <row r="713" spans="1:33" x14ac:dyDescent="0.3">
      <c r="A713">
        <v>4020332650</v>
      </c>
      <c r="B713" s="1">
        <v>42405</v>
      </c>
      <c r="C713" t="str">
        <f t="shared" si="11"/>
        <v>Friday</v>
      </c>
      <c r="D713">
        <v>475</v>
      </c>
      <c r="E713">
        <v>0.34000000400000002</v>
      </c>
      <c r="F713">
        <v>0.34000000400000002</v>
      </c>
      <c r="G713">
        <v>0</v>
      </c>
      <c r="H713">
        <v>0</v>
      </c>
      <c r="I713">
        <v>3.9999999000000001E-2</v>
      </c>
      <c r="J713">
        <v>0.28999999199999998</v>
      </c>
      <c r="K713">
        <v>0</v>
      </c>
      <c r="L713">
        <v>0</v>
      </c>
      <c r="M713">
        <v>11</v>
      </c>
      <c r="N713">
        <v>31</v>
      </c>
      <c r="O713">
        <v>1350</v>
      </c>
      <c r="P713">
        <v>2207</v>
      </c>
      <c r="Q713">
        <f>SUM(daily_activity[[#This Row],[VeryActiveMinutes]:[SedentaryMinutes]])</f>
        <v>1392</v>
      </c>
      <c r="R713">
        <f>daily_activity[[#This Row],[Total Mintues]]/60</f>
        <v>23.2</v>
      </c>
      <c r="S713">
        <f>IFERROR(daily_activity[[#This Row],[TotalDistance]]/daily_activity[[#This Row],[TotalSteps]],0)</f>
        <v>7.1578948210526325E-4</v>
      </c>
      <c r="T713">
        <f>IFERROR(daily_activity[[#This Row],[TrackerDistance]]/(daily_activity[[#This Row],[Total Mintues]]*daily_activity[[#This Row],[Step Length]]),0)</f>
        <v>0.34123563218390801</v>
      </c>
      <c r="W713" s="13">
        <v>10252</v>
      </c>
      <c r="X713" s="13">
        <v>3879</v>
      </c>
      <c r="AD713" s="19" t="s">
        <v>58</v>
      </c>
      <c r="AE713" s="19">
        <v>23.2</v>
      </c>
      <c r="AF713" s="17">
        <v>475</v>
      </c>
      <c r="AG713" s="17">
        <v>2207</v>
      </c>
    </row>
    <row r="714" spans="1:33" x14ac:dyDescent="0.3">
      <c r="A714">
        <v>4020332650</v>
      </c>
      <c r="B714" s="1">
        <v>42434</v>
      </c>
      <c r="C714" t="str">
        <f t="shared" si="11"/>
        <v>Saturday</v>
      </c>
      <c r="D714">
        <v>4496</v>
      </c>
      <c r="E714">
        <v>3.2200000289999999</v>
      </c>
      <c r="F714">
        <v>3.2200000289999999</v>
      </c>
      <c r="G714">
        <v>0</v>
      </c>
      <c r="H714">
        <v>0</v>
      </c>
      <c r="I714">
        <v>0</v>
      </c>
      <c r="J714">
        <v>3.1500000950000002</v>
      </c>
      <c r="K714">
        <v>5.0000001000000002E-2</v>
      </c>
      <c r="L714">
        <v>0</v>
      </c>
      <c r="M714">
        <v>0</v>
      </c>
      <c r="N714">
        <v>174</v>
      </c>
      <c r="O714">
        <v>950</v>
      </c>
      <c r="P714">
        <v>2828</v>
      </c>
      <c r="Q714">
        <f>SUM(daily_activity[[#This Row],[VeryActiveMinutes]:[SedentaryMinutes]])</f>
        <v>1124</v>
      </c>
      <c r="R714">
        <f>daily_activity[[#This Row],[Total Mintues]]/60</f>
        <v>18.733333333333334</v>
      </c>
      <c r="S714">
        <f>IFERROR(daily_activity[[#This Row],[TotalDistance]]/daily_activity[[#This Row],[TotalSteps]],0)</f>
        <v>7.1619217726868328E-4</v>
      </c>
      <c r="T714">
        <f>IFERROR(daily_activity[[#This Row],[TrackerDistance]]/(daily_activity[[#This Row],[Total Mintues]]*daily_activity[[#This Row],[Step Length]]),0)</f>
        <v>4</v>
      </c>
      <c r="W714" s="13">
        <v>11728</v>
      </c>
      <c r="X714" s="13">
        <v>3429</v>
      </c>
      <c r="AD714" s="18" t="s">
        <v>59</v>
      </c>
      <c r="AE714" s="18">
        <v>18.733333333333334</v>
      </c>
      <c r="AF714" s="16">
        <v>4496</v>
      </c>
      <c r="AG714" s="16">
        <v>2828</v>
      </c>
    </row>
    <row r="715" spans="1:33" x14ac:dyDescent="0.3">
      <c r="A715">
        <v>4020332650</v>
      </c>
      <c r="B715" s="1">
        <v>42465</v>
      </c>
      <c r="C715" t="str">
        <f t="shared" si="11"/>
        <v>Tuesday</v>
      </c>
      <c r="D715">
        <v>10252</v>
      </c>
      <c r="E715">
        <v>7.3499999049999998</v>
      </c>
      <c r="F715">
        <v>7.3499999049999998</v>
      </c>
      <c r="G715">
        <v>0</v>
      </c>
      <c r="H715">
        <v>0.670000017</v>
      </c>
      <c r="I715">
        <v>1.039999962</v>
      </c>
      <c r="J715">
        <v>5.579999924</v>
      </c>
      <c r="K715">
        <v>0</v>
      </c>
      <c r="L715">
        <v>13</v>
      </c>
      <c r="M715">
        <v>46</v>
      </c>
      <c r="N715">
        <v>346</v>
      </c>
      <c r="O715">
        <v>531</v>
      </c>
      <c r="P715">
        <v>3879</v>
      </c>
      <c r="Q715">
        <f>SUM(daily_activity[[#This Row],[VeryActiveMinutes]:[SedentaryMinutes]])</f>
        <v>936</v>
      </c>
      <c r="R715">
        <f>daily_activity[[#This Row],[Total Mintues]]/60</f>
        <v>15.6</v>
      </c>
      <c r="S715">
        <f>IFERROR(daily_activity[[#This Row],[TotalDistance]]/daily_activity[[#This Row],[TotalSteps]],0)</f>
        <v>7.1693327204447907E-4</v>
      </c>
      <c r="T715">
        <f>IFERROR(daily_activity[[#This Row],[TrackerDistance]]/(daily_activity[[#This Row],[Total Mintues]]*daily_activity[[#This Row],[Step Length]]),0)</f>
        <v>10.952991452991455</v>
      </c>
      <c r="W715" s="13">
        <v>4369</v>
      </c>
      <c r="X715" s="13">
        <v>2704</v>
      </c>
      <c r="AD715" s="19" t="s">
        <v>57</v>
      </c>
      <c r="AE715" s="19">
        <v>15.6</v>
      </c>
      <c r="AF715" s="17">
        <v>10252</v>
      </c>
      <c r="AG715" s="17">
        <v>3879</v>
      </c>
    </row>
    <row r="716" spans="1:33" x14ac:dyDescent="0.3">
      <c r="A716">
        <v>4020332650</v>
      </c>
      <c r="B716" s="1">
        <v>42495</v>
      </c>
      <c r="C716" t="str">
        <f t="shared" si="11"/>
        <v>Thursday</v>
      </c>
      <c r="D716">
        <v>11728</v>
      </c>
      <c r="E716">
        <v>8.4300003050000001</v>
      </c>
      <c r="F716">
        <v>8.4300003050000001</v>
      </c>
      <c r="G716">
        <v>0</v>
      </c>
      <c r="H716">
        <v>2.619999886</v>
      </c>
      <c r="I716">
        <v>1.6799999480000001</v>
      </c>
      <c r="J716">
        <v>4.0399999619999996</v>
      </c>
      <c r="K716">
        <v>7.0000000000000007E-2</v>
      </c>
      <c r="L716">
        <v>38</v>
      </c>
      <c r="M716">
        <v>42</v>
      </c>
      <c r="N716">
        <v>196</v>
      </c>
      <c r="O716">
        <v>916</v>
      </c>
      <c r="P716">
        <v>3429</v>
      </c>
      <c r="Q716">
        <f>SUM(daily_activity[[#This Row],[VeryActiveMinutes]:[SedentaryMinutes]])</f>
        <v>1192</v>
      </c>
      <c r="R716">
        <f>daily_activity[[#This Row],[Total Mintues]]/60</f>
        <v>19.866666666666667</v>
      </c>
      <c r="S716">
        <f>IFERROR(daily_activity[[#This Row],[TotalDistance]]/daily_activity[[#This Row],[TotalSteps]],0)</f>
        <v>7.1879265902114603E-4</v>
      </c>
      <c r="T716">
        <f>IFERROR(daily_activity[[#This Row],[TrackerDistance]]/(daily_activity[[#This Row],[Total Mintues]]*daily_activity[[#This Row],[Step Length]]),0)</f>
        <v>9.8389261744966436</v>
      </c>
      <c r="W716" s="13">
        <v>6132</v>
      </c>
      <c r="X716" s="13">
        <v>2975</v>
      </c>
      <c r="AD716" s="18" t="s">
        <v>60</v>
      </c>
      <c r="AE716" s="18">
        <v>19.866666666666667</v>
      </c>
      <c r="AF716" s="16">
        <v>11728</v>
      </c>
      <c r="AG716" s="16">
        <v>3429</v>
      </c>
    </row>
    <row r="717" spans="1:33" x14ac:dyDescent="0.3">
      <c r="A717">
        <v>4020332650</v>
      </c>
      <c r="B717" s="1">
        <v>42526</v>
      </c>
      <c r="C717" t="str">
        <f t="shared" si="11"/>
        <v>Sunday</v>
      </c>
      <c r="D717">
        <v>4369</v>
      </c>
      <c r="E717">
        <v>3.130000114</v>
      </c>
      <c r="F717">
        <v>3.130000114</v>
      </c>
      <c r="G717">
        <v>0</v>
      </c>
      <c r="H717">
        <v>0</v>
      </c>
      <c r="I717">
        <v>0</v>
      </c>
      <c r="J717">
        <v>3.0999999049999998</v>
      </c>
      <c r="K717">
        <v>0.01</v>
      </c>
      <c r="L717">
        <v>0</v>
      </c>
      <c r="M717">
        <v>0</v>
      </c>
      <c r="N717">
        <v>177</v>
      </c>
      <c r="O717">
        <v>855</v>
      </c>
      <c r="P717">
        <v>2704</v>
      </c>
      <c r="Q717">
        <f>SUM(daily_activity[[#This Row],[VeryActiveMinutes]:[SedentaryMinutes]])</f>
        <v>1032</v>
      </c>
      <c r="R717">
        <f>daily_activity[[#This Row],[Total Mintues]]/60</f>
        <v>17.2</v>
      </c>
      <c r="S717">
        <f>IFERROR(daily_activity[[#This Row],[TotalDistance]]/daily_activity[[#This Row],[TotalSteps]],0)</f>
        <v>7.1641110414282449E-4</v>
      </c>
      <c r="T717">
        <f>IFERROR(daily_activity[[#This Row],[TrackerDistance]]/(daily_activity[[#This Row],[Total Mintues]]*daily_activity[[#This Row],[Step Length]]),0)</f>
        <v>4.2335271317829459</v>
      </c>
      <c r="W717" s="13">
        <v>5862</v>
      </c>
      <c r="X717" s="13">
        <v>3089</v>
      </c>
      <c r="AD717" s="19" t="s">
        <v>16</v>
      </c>
      <c r="AE717" s="19">
        <v>17.2</v>
      </c>
      <c r="AF717" s="17">
        <v>4369</v>
      </c>
      <c r="AG717" s="17">
        <v>2704</v>
      </c>
    </row>
    <row r="718" spans="1:33" x14ac:dyDescent="0.3">
      <c r="A718">
        <v>4020332650</v>
      </c>
      <c r="B718" s="1">
        <v>42556</v>
      </c>
      <c r="C718" t="str">
        <f t="shared" si="11"/>
        <v>Tuesday</v>
      </c>
      <c r="D718">
        <v>6132</v>
      </c>
      <c r="E718">
        <v>4.4000000950000002</v>
      </c>
      <c r="F718">
        <v>4.4000000950000002</v>
      </c>
      <c r="G718">
        <v>0</v>
      </c>
      <c r="H718">
        <v>0</v>
      </c>
      <c r="I718">
        <v>0</v>
      </c>
      <c r="J718">
        <v>3.579999924</v>
      </c>
      <c r="K718">
        <v>0</v>
      </c>
      <c r="L718">
        <v>0</v>
      </c>
      <c r="M718">
        <v>0</v>
      </c>
      <c r="N718">
        <v>184</v>
      </c>
      <c r="O718">
        <v>1256</v>
      </c>
      <c r="P718">
        <v>2975</v>
      </c>
      <c r="Q718">
        <f>SUM(daily_activity[[#This Row],[VeryActiveMinutes]:[SedentaryMinutes]])</f>
        <v>1440</v>
      </c>
      <c r="R718">
        <f>daily_activity[[#This Row],[Total Mintues]]/60</f>
        <v>24</v>
      </c>
      <c r="S718">
        <f>IFERROR(daily_activity[[#This Row],[TotalDistance]]/daily_activity[[#This Row],[TotalSteps]],0)</f>
        <v>7.1754730838225703E-4</v>
      </c>
      <c r="T718">
        <f>IFERROR(daily_activity[[#This Row],[TrackerDistance]]/(daily_activity[[#This Row],[Total Mintues]]*daily_activity[[#This Row],[Step Length]]),0)</f>
        <v>4.2583333333333329</v>
      </c>
      <c r="W718" s="13">
        <v>4556</v>
      </c>
      <c r="X718" s="13">
        <v>2785</v>
      </c>
      <c r="AD718" s="18" t="s">
        <v>57</v>
      </c>
      <c r="AE718" s="18">
        <v>24</v>
      </c>
      <c r="AF718" s="16">
        <v>6132</v>
      </c>
      <c r="AG718" s="16">
        <v>2975</v>
      </c>
    </row>
    <row r="719" spans="1:33" x14ac:dyDescent="0.3">
      <c r="A719">
        <v>4020332650</v>
      </c>
      <c r="B719" s="1">
        <v>42587</v>
      </c>
      <c r="C719" t="str">
        <f t="shared" si="11"/>
        <v>Friday</v>
      </c>
      <c r="D719">
        <v>5862</v>
      </c>
      <c r="E719">
        <v>4.1999998090000004</v>
      </c>
      <c r="F719">
        <v>4.1999998090000004</v>
      </c>
      <c r="G719">
        <v>0</v>
      </c>
      <c r="H719">
        <v>0</v>
      </c>
      <c r="I719">
        <v>0</v>
      </c>
      <c r="J719">
        <v>4.1500000950000002</v>
      </c>
      <c r="K719">
        <v>0</v>
      </c>
      <c r="L719">
        <v>0</v>
      </c>
      <c r="M719">
        <v>0</v>
      </c>
      <c r="N719">
        <v>263</v>
      </c>
      <c r="O719">
        <v>775</v>
      </c>
      <c r="P719">
        <v>3089</v>
      </c>
      <c r="Q719">
        <f>SUM(daily_activity[[#This Row],[VeryActiveMinutes]:[SedentaryMinutes]])</f>
        <v>1038</v>
      </c>
      <c r="R719">
        <f>daily_activity[[#This Row],[Total Mintues]]/60</f>
        <v>17.3</v>
      </c>
      <c r="S719">
        <f>IFERROR(daily_activity[[#This Row],[TotalDistance]]/daily_activity[[#This Row],[TotalSteps]],0)</f>
        <v>7.1647898481746845E-4</v>
      </c>
      <c r="T719">
        <f>IFERROR(daily_activity[[#This Row],[TrackerDistance]]/(daily_activity[[#This Row],[Total Mintues]]*daily_activity[[#This Row],[Step Length]]),0)</f>
        <v>5.6473988439306364</v>
      </c>
      <c r="W719" s="13">
        <v>5546</v>
      </c>
      <c r="X719" s="13">
        <v>2926</v>
      </c>
      <c r="AD719" s="19" t="s">
        <v>58</v>
      </c>
      <c r="AE719" s="19">
        <v>17.3</v>
      </c>
      <c r="AF719" s="17">
        <v>5862</v>
      </c>
      <c r="AG719" s="17">
        <v>3089</v>
      </c>
    </row>
    <row r="720" spans="1:33" x14ac:dyDescent="0.3">
      <c r="A720">
        <v>4020332650</v>
      </c>
      <c r="B720" s="1">
        <v>42618</v>
      </c>
      <c r="C720" t="str">
        <f t="shared" si="11"/>
        <v>Monday</v>
      </c>
      <c r="D720">
        <v>4556</v>
      </c>
      <c r="E720">
        <v>3.2699999809999998</v>
      </c>
      <c r="F720">
        <v>3.2699999809999998</v>
      </c>
      <c r="G720">
        <v>0</v>
      </c>
      <c r="H720">
        <v>0.20000000300000001</v>
      </c>
      <c r="I720">
        <v>0.119999997</v>
      </c>
      <c r="J720">
        <v>2.9400000569999998</v>
      </c>
      <c r="K720">
        <v>0</v>
      </c>
      <c r="L720">
        <v>3</v>
      </c>
      <c r="M720">
        <v>5</v>
      </c>
      <c r="N720">
        <v>173</v>
      </c>
      <c r="O720">
        <v>1225</v>
      </c>
      <c r="P720">
        <v>2785</v>
      </c>
      <c r="Q720">
        <f>SUM(daily_activity[[#This Row],[VeryActiveMinutes]:[SedentaryMinutes]])</f>
        <v>1406</v>
      </c>
      <c r="R720">
        <f>daily_activity[[#This Row],[Total Mintues]]/60</f>
        <v>23.433333333333334</v>
      </c>
      <c r="S720">
        <f>IFERROR(daily_activity[[#This Row],[TotalDistance]]/daily_activity[[#This Row],[TotalSteps]],0)</f>
        <v>7.1773485096575937E-4</v>
      </c>
      <c r="T720">
        <f>IFERROR(daily_activity[[#This Row],[TrackerDistance]]/(daily_activity[[#This Row],[Total Mintues]]*daily_activity[[#This Row],[Step Length]]),0)</f>
        <v>3.2403982930298718</v>
      </c>
      <c r="W720" s="13">
        <v>3689</v>
      </c>
      <c r="X720" s="13">
        <v>2645</v>
      </c>
      <c r="AD720" s="18" t="s">
        <v>61</v>
      </c>
      <c r="AE720" s="18">
        <v>23.433333333333334</v>
      </c>
      <c r="AF720" s="16">
        <v>4556</v>
      </c>
      <c r="AG720" s="16">
        <v>2785</v>
      </c>
    </row>
    <row r="721" spans="1:33" x14ac:dyDescent="0.3">
      <c r="A721">
        <v>4020332650</v>
      </c>
      <c r="B721" s="1">
        <v>42648</v>
      </c>
      <c r="C721" t="str">
        <f t="shared" si="11"/>
        <v>Wednesday</v>
      </c>
      <c r="D721">
        <v>5546</v>
      </c>
      <c r="E721">
        <v>3.9800000190000002</v>
      </c>
      <c r="F721">
        <v>3.9800000190000002</v>
      </c>
      <c r="G721">
        <v>0</v>
      </c>
      <c r="H721">
        <v>0</v>
      </c>
      <c r="I721">
        <v>0</v>
      </c>
      <c r="J721">
        <v>3.869999886</v>
      </c>
      <c r="K721">
        <v>3.9999999000000001E-2</v>
      </c>
      <c r="L721">
        <v>0</v>
      </c>
      <c r="M721">
        <v>0</v>
      </c>
      <c r="N721">
        <v>206</v>
      </c>
      <c r="O721">
        <v>774</v>
      </c>
      <c r="P721">
        <v>2926</v>
      </c>
      <c r="Q721">
        <f>SUM(daily_activity[[#This Row],[VeryActiveMinutes]:[SedentaryMinutes]])</f>
        <v>980</v>
      </c>
      <c r="R721">
        <f>daily_activity[[#This Row],[Total Mintues]]/60</f>
        <v>16.333333333333332</v>
      </c>
      <c r="S721">
        <f>IFERROR(daily_activity[[#This Row],[TotalDistance]]/daily_activity[[#This Row],[TotalSteps]],0)</f>
        <v>7.1763433447529759E-4</v>
      </c>
      <c r="T721">
        <f>IFERROR(daily_activity[[#This Row],[TrackerDistance]]/(daily_activity[[#This Row],[Total Mintues]]*daily_activity[[#This Row],[Step Length]]),0)</f>
        <v>5.6591836734693874</v>
      </c>
      <c r="W721" s="13">
        <v>590</v>
      </c>
      <c r="X721" s="13">
        <v>1120</v>
      </c>
      <c r="AD721" s="19" t="s">
        <v>62</v>
      </c>
      <c r="AE721" s="19">
        <v>16.333333333333332</v>
      </c>
      <c r="AF721" s="17">
        <v>5546</v>
      </c>
      <c r="AG721" s="17">
        <v>2926</v>
      </c>
    </row>
    <row r="722" spans="1:33" x14ac:dyDescent="0.3">
      <c r="A722">
        <v>4020332650</v>
      </c>
      <c r="B722" s="1">
        <v>42679</v>
      </c>
      <c r="C722" t="str">
        <f t="shared" si="11"/>
        <v>Saturday</v>
      </c>
      <c r="D722">
        <v>3689</v>
      </c>
      <c r="E722">
        <v>2.6500000950000002</v>
      </c>
      <c r="F722">
        <v>2.6500000950000002</v>
      </c>
      <c r="G722">
        <v>0</v>
      </c>
      <c r="H722">
        <v>0.109999999</v>
      </c>
      <c r="I722">
        <v>0.17000000200000001</v>
      </c>
      <c r="J722">
        <v>2.329999924</v>
      </c>
      <c r="K722">
        <v>0</v>
      </c>
      <c r="L722">
        <v>2</v>
      </c>
      <c r="M722">
        <v>8</v>
      </c>
      <c r="N722">
        <v>134</v>
      </c>
      <c r="O722">
        <v>1296</v>
      </c>
      <c r="P722">
        <v>2645</v>
      </c>
      <c r="Q722">
        <f>SUM(daily_activity[[#This Row],[VeryActiveMinutes]:[SedentaryMinutes]])</f>
        <v>1440</v>
      </c>
      <c r="R722">
        <f>daily_activity[[#This Row],[Total Mintues]]/60</f>
        <v>24</v>
      </c>
      <c r="S722">
        <f>IFERROR(daily_activity[[#This Row],[TotalDistance]]/daily_activity[[#This Row],[TotalSteps]],0)</f>
        <v>7.1835188262401738E-4</v>
      </c>
      <c r="T722">
        <f>IFERROR(daily_activity[[#This Row],[TrackerDistance]]/(daily_activity[[#This Row],[Total Mintues]]*daily_activity[[#This Row],[Step Length]]),0)</f>
        <v>2.5618055555555559</v>
      </c>
      <c r="W722" s="13">
        <v>5394</v>
      </c>
      <c r="X722" s="13">
        <v>2286</v>
      </c>
      <c r="AD722" s="18" t="s">
        <v>59</v>
      </c>
      <c r="AE722" s="18">
        <v>24</v>
      </c>
      <c r="AF722" s="16">
        <v>3689</v>
      </c>
      <c r="AG722" s="16">
        <v>2645</v>
      </c>
    </row>
    <row r="723" spans="1:33" x14ac:dyDescent="0.3">
      <c r="A723">
        <v>4020332650</v>
      </c>
      <c r="B723" s="1">
        <v>42709</v>
      </c>
      <c r="C723" t="str">
        <f t="shared" si="11"/>
        <v>Monday</v>
      </c>
      <c r="D723">
        <v>590</v>
      </c>
      <c r="E723">
        <v>0.41999998700000002</v>
      </c>
      <c r="F723">
        <v>0.41999998700000002</v>
      </c>
      <c r="G723">
        <v>0</v>
      </c>
      <c r="H723">
        <v>0</v>
      </c>
      <c r="I723">
        <v>0</v>
      </c>
      <c r="J723">
        <v>0.40999999599999998</v>
      </c>
      <c r="K723">
        <v>0</v>
      </c>
      <c r="L723">
        <v>0</v>
      </c>
      <c r="M723">
        <v>0</v>
      </c>
      <c r="N723">
        <v>21</v>
      </c>
      <c r="O723">
        <v>721</v>
      </c>
      <c r="P723">
        <v>1120</v>
      </c>
      <c r="Q723">
        <f>SUM(daily_activity[[#This Row],[VeryActiveMinutes]:[SedentaryMinutes]])</f>
        <v>742</v>
      </c>
      <c r="R723">
        <f>daily_activity[[#This Row],[Total Mintues]]/60</f>
        <v>12.366666666666667</v>
      </c>
      <c r="S723">
        <f>IFERROR(daily_activity[[#This Row],[TotalDistance]]/daily_activity[[#This Row],[TotalSteps]],0)</f>
        <v>7.118643847457628E-4</v>
      </c>
      <c r="T723">
        <f>IFERROR(daily_activity[[#This Row],[TrackerDistance]]/(daily_activity[[#This Row],[Total Mintues]]*daily_activity[[#This Row],[Step Length]]),0)</f>
        <v>0.79514824797843653</v>
      </c>
      <c r="W723" s="13">
        <v>7753</v>
      </c>
      <c r="X723" s="13">
        <v>2115</v>
      </c>
      <c r="AD723" s="19" t="s">
        <v>61</v>
      </c>
      <c r="AE723" s="19">
        <v>12.366666666666667</v>
      </c>
      <c r="AF723" s="17">
        <v>590</v>
      </c>
      <c r="AG723" s="17">
        <v>1120</v>
      </c>
    </row>
    <row r="724" spans="1:33" x14ac:dyDescent="0.3">
      <c r="A724">
        <v>4057192912</v>
      </c>
      <c r="B724" s="1">
        <v>42708</v>
      </c>
      <c r="C724" t="str">
        <f t="shared" si="11"/>
        <v>Sunday</v>
      </c>
      <c r="D724">
        <v>5394</v>
      </c>
      <c r="E724">
        <v>4.0300002099999999</v>
      </c>
      <c r="F724">
        <v>4.0300002099999999</v>
      </c>
      <c r="G724">
        <v>0</v>
      </c>
      <c r="H724">
        <v>0</v>
      </c>
      <c r="I724">
        <v>0</v>
      </c>
      <c r="J724">
        <v>3.9400000569999998</v>
      </c>
      <c r="K724">
        <v>0</v>
      </c>
      <c r="L724">
        <v>0</v>
      </c>
      <c r="M724">
        <v>0</v>
      </c>
      <c r="N724">
        <v>164</v>
      </c>
      <c r="O724">
        <v>1276</v>
      </c>
      <c r="P724">
        <v>2286</v>
      </c>
      <c r="Q724">
        <f>SUM(daily_activity[[#This Row],[VeryActiveMinutes]:[SedentaryMinutes]])</f>
        <v>1440</v>
      </c>
      <c r="R724">
        <f>daily_activity[[#This Row],[Total Mintues]]/60</f>
        <v>24</v>
      </c>
      <c r="S724">
        <f>IFERROR(daily_activity[[#This Row],[TotalDistance]]/daily_activity[[#This Row],[TotalSteps]],0)</f>
        <v>7.4712647571375601E-4</v>
      </c>
      <c r="T724">
        <f>IFERROR(daily_activity[[#This Row],[TrackerDistance]]/(daily_activity[[#This Row],[Total Mintues]]*daily_activity[[#This Row],[Step Length]]),0)</f>
        <v>3.7458333333333331</v>
      </c>
      <c r="W724" s="13">
        <v>1251</v>
      </c>
      <c r="X724" s="13">
        <v>1593</v>
      </c>
      <c r="AD724" s="18" t="s">
        <v>16</v>
      </c>
      <c r="AE724" s="18">
        <v>24</v>
      </c>
      <c r="AF724" s="16">
        <v>5394</v>
      </c>
      <c r="AG724" s="16">
        <v>2286</v>
      </c>
    </row>
    <row r="725" spans="1:33" x14ac:dyDescent="0.3">
      <c r="A725">
        <v>4319703577</v>
      </c>
      <c r="B725" s="1">
        <v>42708</v>
      </c>
      <c r="C725" t="str">
        <f t="shared" si="11"/>
        <v>Sunday</v>
      </c>
      <c r="D725">
        <v>7753</v>
      </c>
      <c r="E725">
        <v>5.1999998090000004</v>
      </c>
      <c r="F725">
        <v>5.1999998090000004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1440</v>
      </c>
      <c r="P725">
        <v>2115</v>
      </c>
      <c r="Q725">
        <f>SUM(daily_activity[[#This Row],[VeryActiveMinutes]:[SedentaryMinutes]])</f>
        <v>1440</v>
      </c>
      <c r="R725">
        <f>daily_activity[[#This Row],[Total Mintues]]/60</f>
        <v>24</v>
      </c>
      <c r="S725">
        <f>IFERROR(daily_activity[[#This Row],[TotalDistance]]/daily_activity[[#This Row],[TotalSteps]],0)</f>
        <v>6.7070808835289575E-4</v>
      </c>
      <c r="T725">
        <f>IFERROR(daily_activity[[#This Row],[TrackerDistance]]/(daily_activity[[#This Row],[Total Mintues]]*daily_activity[[#This Row],[Step Length]]),0)</f>
        <v>5.384027777777777</v>
      </c>
      <c r="W725" s="13">
        <v>9261</v>
      </c>
      <c r="X725" s="13">
        <v>2270</v>
      </c>
      <c r="AD725" s="19" t="s">
        <v>16</v>
      </c>
      <c r="AE725" s="19">
        <v>24</v>
      </c>
      <c r="AF725" s="17">
        <v>7753</v>
      </c>
      <c r="AG725" s="17">
        <v>2115</v>
      </c>
    </row>
    <row r="726" spans="1:33" x14ac:dyDescent="0.3">
      <c r="A726">
        <v>4319703577</v>
      </c>
      <c r="B726" s="1">
        <v>42374</v>
      </c>
      <c r="C726" t="str">
        <f t="shared" si="11"/>
        <v>Tuesday</v>
      </c>
      <c r="D726">
        <v>1251</v>
      </c>
      <c r="E726">
        <v>0.83999997400000004</v>
      </c>
      <c r="F726">
        <v>0.83999997400000004</v>
      </c>
      <c r="G726">
        <v>0</v>
      </c>
      <c r="H726">
        <v>0</v>
      </c>
      <c r="I726">
        <v>0</v>
      </c>
      <c r="J726">
        <v>0.83999997400000004</v>
      </c>
      <c r="K726">
        <v>0</v>
      </c>
      <c r="L726">
        <v>0</v>
      </c>
      <c r="M726">
        <v>0</v>
      </c>
      <c r="N726">
        <v>67</v>
      </c>
      <c r="O726">
        <v>836</v>
      </c>
      <c r="P726">
        <v>1593</v>
      </c>
      <c r="Q726">
        <f>SUM(daily_activity[[#This Row],[VeryActiveMinutes]:[SedentaryMinutes]])</f>
        <v>903</v>
      </c>
      <c r="R726">
        <f>daily_activity[[#This Row],[Total Mintues]]/60</f>
        <v>15.05</v>
      </c>
      <c r="S726">
        <f>IFERROR(daily_activity[[#This Row],[TotalDistance]]/daily_activity[[#This Row],[TotalSteps]],0)</f>
        <v>6.7146280895283772E-4</v>
      </c>
      <c r="T726">
        <f>IFERROR(daily_activity[[#This Row],[TrackerDistance]]/(daily_activity[[#This Row],[Total Mintues]]*daily_activity[[#This Row],[Step Length]]),0)</f>
        <v>1.3853820598006645</v>
      </c>
      <c r="W726" s="13">
        <v>9648</v>
      </c>
      <c r="X726" s="13">
        <v>2235</v>
      </c>
      <c r="AD726" s="18" t="s">
        <v>57</v>
      </c>
      <c r="AE726" s="18">
        <v>15.05</v>
      </c>
      <c r="AF726" s="16">
        <v>1251</v>
      </c>
      <c r="AG726" s="16">
        <v>1593</v>
      </c>
    </row>
    <row r="727" spans="1:33" x14ac:dyDescent="0.3">
      <c r="A727">
        <v>4319703577</v>
      </c>
      <c r="B727" s="1">
        <v>42405</v>
      </c>
      <c r="C727" t="str">
        <f t="shared" si="11"/>
        <v>Friday</v>
      </c>
      <c r="D727">
        <v>9261</v>
      </c>
      <c r="E727">
        <v>6.2399997709999999</v>
      </c>
      <c r="F727">
        <v>6.2399997709999999</v>
      </c>
      <c r="G727">
        <v>0</v>
      </c>
      <c r="H727">
        <v>0</v>
      </c>
      <c r="I727">
        <v>0.439999998</v>
      </c>
      <c r="J727">
        <v>5.7100000380000004</v>
      </c>
      <c r="K727">
        <v>0</v>
      </c>
      <c r="L727">
        <v>0</v>
      </c>
      <c r="M727">
        <v>11</v>
      </c>
      <c r="N727">
        <v>344</v>
      </c>
      <c r="O727">
        <v>585</v>
      </c>
      <c r="P727">
        <v>2270</v>
      </c>
      <c r="Q727">
        <f>SUM(daily_activity[[#This Row],[VeryActiveMinutes]:[SedentaryMinutes]])</f>
        <v>940</v>
      </c>
      <c r="R727">
        <f>daily_activity[[#This Row],[Total Mintues]]/60</f>
        <v>15.666666666666666</v>
      </c>
      <c r="S727">
        <f>IFERROR(daily_activity[[#This Row],[TotalDistance]]/daily_activity[[#This Row],[TotalSteps]],0)</f>
        <v>6.7379330212720011E-4</v>
      </c>
      <c r="T727">
        <f>IFERROR(daily_activity[[#This Row],[TrackerDistance]]/(daily_activity[[#This Row],[Total Mintues]]*daily_activity[[#This Row],[Step Length]]),0)</f>
        <v>9.8521276595744673</v>
      </c>
      <c r="W727" s="13">
        <v>10429</v>
      </c>
      <c r="X727" s="13">
        <v>2282</v>
      </c>
      <c r="AD727" s="19" t="s">
        <v>58</v>
      </c>
      <c r="AE727" s="19">
        <v>15.666666666666666</v>
      </c>
      <c r="AF727" s="17">
        <v>9261</v>
      </c>
      <c r="AG727" s="17">
        <v>2270</v>
      </c>
    </row>
    <row r="728" spans="1:33" x14ac:dyDescent="0.3">
      <c r="A728">
        <v>4319703577</v>
      </c>
      <c r="B728" s="1">
        <v>42434</v>
      </c>
      <c r="C728" t="str">
        <f t="shared" si="11"/>
        <v>Saturday</v>
      </c>
      <c r="D728">
        <v>9648</v>
      </c>
      <c r="E728">
        <v>6.4699997900000001</v>
      </c>
      <c r="F728">
        <v>6.4699997900000001</v>
      </c>
      <c r="G728">
        <v>0</v>
      </c>
      <c r="H728">
        <v>0.579999983</v>
      </c>
      <c r="I728">
        <v>1.0700000519999999</v>
      </c>
      <c r="J728">
        <v>4.829999924</v>
      </c>
      <c r="K728">
        <v>0</v>
      </c>
      <c r="L728">
        <v>8</v>
      </c>
      <c r="M728">
        <v>26</v>
      </c>
      <c r="N728">
        <v>287</v>
      </c>
      <c r="O728">
        <v>669</v>
      </c>
      <c r="P728">
        <v>2235</v>
      </c>
      <c r="Q728">
        <f>SUM(daily_activity[[#This Row],[VeryActiveMinutes]:[SedentaryMinutes]])</f>
        <v>990</v>
      </c>
      <c r="R728">
        <f>daily_activity[[#This Row],[Total Mintues]]/60</f>
        <v>16.5</v>
      </c>
      <c r="S728">
        <f>IFERROR(daily_activity[[#This Row],[TotalDistance]]/daily_activity[[#This Row],[TotalSteps]],0)</f>
        <v>6.7060528503316754E-4</v>
      </c>
      <c r="T728">
        <f>IFERROR(daily_activity[[#This Row],[TrackerDistance]]/(daily_activity[[#This Row],[Total Mintues]]*daily_activity[[#This Row],[Step Length]]),0)</f>
        <v>9.7454545454545443</v>
      </c>
      <c r="W728" s="13">
        <v>13658</v>
      </c>
      <c r="X728" s="13">
        <v>2530</v>
      </c>
      <c r="AD728" s="18" t="s">
        <v>59</v>
      </c>
      <c r="AE728" s="18">
        <v>16.5</v>
      </c>
      <c r="AF728" s="16">
        <v>9648</v>
      </c>
      <c r="AG728" s="16">
        <v>2235</v>
      </c>
    </row>
    <row r="729" spans="1:33" x14ac:dyDescent="0.3">
      <c r="A729">
        <v>4319703577</v>
      </c>
      <c r="B729" s="1">
        <v>42465</v>
      </c>
      <c r="C729" t="str">
        <f t="shared" si="11"/>
        <v>Tuesday</v>
      </c>
      <c r="D729">
        <v>10429</v>
      </c>
      <c r="E729">
        <v>7.0199999809999998</v>
      </c>
      <c r="F729">
        <v>7.0199999809999998</v>
      </c>
      <c r="G729">
        <v>0</v>
      </c>
      <c r="H729">
        <v>0.58999997400000004</v>
      </c>
      <c r="I729">
        <v>0.579999983</v>
      </c>
      <c r="J729">
        <v>5.8499999049999998</v>
      </c>
      <c r="K729">
        <v>0</v>
      </c>
      <c r="L729">
        <v>8</v>
      </c>
      <c r="M729">
        <v>13</v>
      </c>
      <c r="N729">
        <v>313</v>
      </c>
      <c r="O729">
        <v>1106</v>
      </c>
      <c r="P729">
        <v>2282</v>
      </c>
      <c r="Q729">
        <f>SUM(daily_activity[[#This Row],[VeryActiveMinutes]:[SedentaryMinutes]])</f>
        <v>1440</v>
      </c>
      <c r="R729">
        <f>daily_activity[[#This Row],[Total Mintues]]/60</f>
        <v>24</v>
      </c>
      <c r="S729">
        <f>IFERROR(daily_activity[[#This Row],[TotalDistance]]/daily_activity[[#This Row],[TotalSteps]],0)</f>
        <v>6.7312302051970461E-4</v>
      </c>
      <c r="T729">
        <f>IFERROR(daily_activity[[#This Row],[TrackerDistance]]/(daily_activity[[#This Row],[Total Mintues]]*daily_activity[[#This Row],[Step Length]]),0)</f>
        <v>7.2423611111111112</v>
      </c>
      <c r="W729" s="13">
        <v>9524</v>
      </c>
      <c r="X729" s="13">
        <v>2266</v>
      </c>
      <c r="AD729" s="19" t="s">
        <v>57</v>
      </c>
      <c r="AE729" s="19">
        <v>24</v>
      </c>
      <c r="AF729" s="17">
        <v>10429</v>
      </c>
      <c r="AG729" s="17">
        <v>2282</v>
      </c>
    </row>
    <row r="730" spans="1:33" x14ac:dyDescent="0.3">
      <c r="A730">
        <v>4319703577</v>
      </c>
      <c r="B730" s="1">
        <v>42495</v>
      </c>
      <c r="C730" t="str">
        <f t="shared" si="11"/>
        <v>Thursday</v>
      </c>
      <c r="D730">
        <v>13658</v>
      </c>
      <c r="E730">
        <v>9.4899997710000008</v>
      </c>
      <c r="F730">
        <v>9.4899997710000008</v>
      </c>
      <c r="G730">
        <v>0</v>
      </c>
      <c r="H730">
        <v>2.630000114</v>
      </c>
      <c r="I730">
        <v>1.4099999670000001</v>
      </c>
      <c r="J730">
        <v>5.4499998090000004</v>
      </c>
      <c r="K730">
        <v>0</v>
      </c>
      <c r="L730">
        <v>27</v>
      </c>
      <c r="M730">
        <v>34</v>
      </c>
      <c r="N730">
        <v>328</v>
      </c>
      <c r="O730">
        <v>957</v>
      </c>
      <c r="P730">
        <v>2530</v>
      </c>
      <c r="Q730">
        <f>SUM(daily_activity[[#This Row],[VeryActiveMinutes]:[SedentaryMinutes]])</f>
        <v>1346</v>
      </c>
      <c r="R730">
        <f>daily_activity[[#This Row],[Total Mintues]]/60</f>
        <v>22.433333333333334</v>
      </c>
      <c r="S730">
        <f>IFERROR(daily_activity[[#This Row],[TotalDistance]]/daily_activity[[#This Row],[TotalSteps]],0)</f>
        <v>6.948308515888125E-4</v>
      </c>
      <c r="T730">
        <f>IFERROR(daily_activity[[#This Row],[TrackerDistance]]/(daily_activity[[#This Row],[Total Mintues]]*daily_activity[[#This Row],[Step Length]]),0)</f>
        <v>10.147102526002971</v>
      </c>
      <c r="W730" s="13">
        <v>7937</v>
      </c>
      <c r="X730" s="13">
        <v>2158</v>
      </c>
      <c r="AD730" s="18" t="s">
        <v>60</v>
      </c>
      <c r="AE730" s="18">
        <v>22.433333333333334</v>
      </c>
      <c r="AF730" s="16">
        <v>13658</v>
      </c>
      <c r="AG730" s="16">
        <v>2530</v>
      </c>
    </row>
    <row r="731" spans="1:33" x14ac:dyDescent="0.3">
      <c r="A731">
        <v>4319703577</v>
      </c>
      <c r="B731" s="1">
        <v>42526</v>
      </c>
      <c r="C731" t="str">
        <f t="shared" si="11"/>
        <v>Sunday</v>
      </c>
      <c r="D731">
        <v>9524</v>
      </c>
      <c r="E731">
        <v>6.420000076</v>
      </c>
      <c r="F731">
        <v>6.420000076</v>
      </c>
      <c r="G731">
        <v>0</v>
      </c>
      <c r="H731">
        <v>0.40999999599999998</v>
      </c>
      <c r="I731">
        <v>0.469999999</v>
      </c>
      <c r="J731">
        <v>5.4600000380000004</v>
      </c>
      <c r="K731">
        <v>0</v>
      </c>
      <c r="L731">
        <v>6</v>
      </c>
      <c r="M731">
        <v>11</v>
      </c>
      <c r="N731">
        <v>314</v>
      </c>
      <c r="O731">
        <v>692</v>
      </c>
      <c r="P731">
        <v>2266</v>
      </c>
      <c r="Q731">
        <f>SUM(daily_activity[[#This Row],[VeryActiveMinutes]:[SedentaryMinutes]])</f>
        <v>1023</v>
      </c>
      <c r="R731">
        <f>daily_activity[[#This Row],[Total Mintues]]/60</f>
        <v>17.05</v>
      </c>
      <c r="S731">
        <f>IFERROR(daily_activity[[#This Row],[TotalDistance]]/daily_activity[[#This Row],[TotalSteps]],0)</f>
        <v>6.7408652624947505E-4</v>
      </c>
      <c r="T731">
        <f>IFERROR(daily_activity[[#This Row],[TrackerDistance]]/(daily_activity[[#This Row],[Total Mintues]]*daily_activity[[#This Row],[Step Length]]),0)</f>
        <v>9.3098729227761474</v>
      </c>
      <c r="W731" s="13">
        <v>3672</v>
      </c>
      <c r="X731" s="13">
        <v>1792</v>
      </c>
      <c r="AD731" s="19" t="s">
        <v>16</v>
      </c>
      <c r="AE731" s="19">
        <v>17.05</v>
      </c>
      <c r="AF731" s="17">
        <v>9524</v>
      </c>
      <c r="AG731" s="17">
        <v>2266</v>
      </c>
    </row>
    <row r="732" spans="1:33" x14ac:dyDescent="0.3">
      <c r="A732">
        <v>4319703577</v>
      </c>
      <c r="B732" s="1">
        <v>42556</v>
      </c>
      <c r="C732" t="str">
        <f t="shared" si="11"/>
        <v>Tuesday</v>
      </c>
      <c r="D732">
        <v>7937</v>
      </c>
      <c r="E732">
        <v>5.329999924</v>
      </c>
      <c r="F732">
        <v>5.329999924</v>
      </c>
      <c r="G732">
        <v>0</v>
      </c>
      <c r="H732">
        <v>0.189999998</v>
      </c>
      <c r="I732">
        <v>1.0499999520000001</v>
      </c>
      <c r="J732">
        <v>4.079999924</v>
      </c>
      <c r="K732">
        <v>0</v>
      </c>
      <c r="L732">
        <v>3</v>
      </c>
      <c r="M732">
        <v>28</v>
      </c>
      <c r="N732">
        <v>279</v>
      </c>
      <c r="O732">
        <v>586</v>
      </c>
      <c r="P732">
        <v>2158</v>
      </c>
      <c r="Q732">
        <f>SUM(daily_activity[[#This Row],[VeryActiveMinutes]:[SedentaryMinutes]])</f>
        <v>896</v>
      </c>
      <c r="R732">
        <f>daily_activity[[#This Row],[Total Mintues]]/60</f>
        <v>14.933333333333334</v>
      </c>
      <c r="S732">
        <f>IFERROR(daily_activity[[#This Row],[TotalDistance]]/daily_activity[[#This Row],[TotalSteps]],0)</f>
        <v>6.7153835504598714E-4</v>
      </c>
      <c r="T732">
        <f>IFERROR(daily_activity[[#This Row],[TrackerDistance]]/(daily_activity[[#This Row],[Total Mintues]]*daily_activity[[#This Row],[Step Length]]),0)</f>
        <v>8.858258928571427</v>
      </c>
      <c r="W732" s="13">
        <v>10378</v>
      </c>
      <c r="X732" s="13">
        <v>2345</v>
      </c>
      <c r="AD732" s="18" t="s">
        <v>57</v>
      </c>
      <c r="AE732" s="18">
        <v>14.933333333333334</v>
      </c>
      <c r="AF732" s="16">
        <v>7937</v>
      </c>
      <c r="AG732" s="16">
        <v>2158</v>
      </c>
    </row>
    <row r="733" spans="1:33" x14ac:dyDescent="0.3">
      <c r="A733">
        <v>4319703577</v>
      </c>
      <c r="B733" s="1">
        <v>42587</v>
      </c>
      <c r="C733" t="str">
        <f t="shared" si="11"/>
        <v>Friday</v>
      </c>
      <c r="D733">
        <v>3672</v>
      </c>
      <c r="E733">
        <v>2.460000038</v>
      </c>
      <c r="F733">
        <v>2.460000038</v>
      </c>
      <c r="G733">
        <v>0</v>
      </c>
      <c r="H733">
        <v>0</v>
      </c>
      <c r="I733">
        <v>0</v>
      </c>
      <c r="J733">
        <v>2.460000038</v>
      </c>
      <c r="K733">
        <v>0</v>
      </c>
      <c r="L733">
        <v>0</v>
      </c>
      <c r="M733">
        <v>0</v>
      </c>
      <c r="N733">
        <v>153</v>
      </c>
      <c r="O733">
        <v>603</v>
      </c>
      <c r="P733">
        <v>1792</v>
      </c>
      <c r="Q733">
        <f>SUM(daily_activity[[#This Row],[VeryActiveMinutes]:[SedentaryMinutes]])</f>
        <v>756</v>
      </c>
      <c r="R733">
        <f>daily_activity[[#This Row],[Total Mintues]]/60</f>
        <v>12.6</v>
      </c>
      <c r="S733">
        <f>IFERROR(daily_activity[[#This Row],[TotalDistance]]/daily_activity[[#This Row],[TotalSteps]],0)</f>
        <v>6.6993465087145966E-4</v>
      </c>
      <c r="T733">
        <f>IFERROR(daily_activity[[#This Row],[TrackerDistance]]/(daily_activity[[#This Row],[Total Mintues]]*daily_activity[[#This Row],[Step Length]]),0)</f>
        <v>4.8571428571428577</v>
      </c>
      <c r="W733" s="13">
        <v>9487</v>
      </c>
      <c r="X733" s="13">
        <v>2260</v>
      </c>
      <c r="AD733" s="19" t="s">
        <v>58</v>
      </c>
      <c r="AE733" s="19">
        <v>12.6</v>
      </c>
      <c r="AF733" s="17">
        <v>3672</v>
      </c>
      <c r="AG733" s="17">
        <v>1792</v>
      </c>
    </row>
    <row r="734" spans="1:33" x14ac:dyDescent="0.3">
      <c r="A734">
        <v>4319703577</v>
      </c>
      <c r="B734" s="1">
        <v>42618</v>
      </c>
      <c r="C734" t="str">
        <f t="shared" si="11"/>
        <v>Monday</v>
      </c>
      <c r="D734">
        <v>10378</v>
      </c>
      <c r="E734">
        <v>6.9600000380000004</v>
      </c>
      <c r="F734">
        <v>6.9600000380000004</v>
      </c>
      <c r="G734">
        <v>0</v>
      </c>
      <c r="H734">
        <v>0.14000000100000001</v>
      </c>
      <c r="I734">
        <v>0.560000002</v>
      </c>
      <c r="J734">
        <v>6.25</v>
      </c>
      <c r="K734">
        <v>0</v>
      </c>
      <c r="L734">
        <v>2</v>
      </c>
      <c r="M734">
        <v>14</v>
      </c>
      <c r="N734">
        <v>374</v>
      </c>
      <c r="O734">
        <v>490</v>
      </c>
      <c r="P734">
        <v>2345</v>
      </c>
      <c r="Q734">
        <f>SUM(daily_activity[[#This Row],[VeryActiveMinutes]:[SedentaryMinutes]])</f>
        <v>880</v>
      </c>
      <c r="R734">
        <f>daily_activity[[#This Row],[Total Mintues]]/60</f>
        <v>14.666666666666666</v>
      </c>
      <c r="S734">
        <f>IFERROR(daily_activity[[#This Row],[TotalDistance]]/daily_activity[[#This Row],[TotalSteps]],0)</f>
        <v>6.7064945442281757E-4</v>
      </c>
      <c r="T734">
        <f>IFERROR(daily_activity[[#This Row],[TrackerDistance]]/(daily_activity[[#This Row],[Total Mintues]]*daily_activity[[#This Row],[Step Length]]),0)</f>
        <v>11.793181818181816</v>
      </c>
      <c r="W734" s="13">
        <v>9129</v>
      </c>
      <c r="X734" s="13">
        <v>2232</v>
      </c>
      <c r="AD734" s="18" t="s">
        <v>61</v>
      </c>
      <c r="AE734" s="18">
        <v>14.666666666666666</v>
      </c>
      <c r="AF734" s="16">
        <v>10378</v>
      </c>
      <c r="AG734" s="16">
        <v>2345</v>
      </c>
    </row>
    <row r="735" spans="1:33" x14ac:dyDescent="0.3">
      <c r="A735">
        <v>4319703577</v>
      </c>
      <c r="B735" s="1">
        <v>42648</v>
      </c>
      <c r="C735" t="str">
        <f t="shared" si="11"/>
        <v>Wednesday</v>
      </c>
      <c r="D735">
        <v>9487</v>
      </c>
      <c r="E735">
        <v>6.3699998860000004</v>
      </c>
      <c r="F735">
        <v>6.3699998860000004</v>
      </c>
      <c r="G735">
        <v>0</v>
      </c>
      <c r="H735">
        <v>0.209999993</v>
      </c>
      <c r="I735">
        <v>0.46000000800000002</v>
      </c>
      <c r="J735">
        <v>5.6999998090000004</v>
      </c>
      <c r="K735">
        <v>0</v>
      </c>
      <c r="L735">
        <v>3</v>
      </c>
      <c r="M735">
        <v>12</v>
      </c>
      <c r="N735">
        <v>329</v>
      </c>
      <c r="O735">
        <v>555</v>
      </c>
      <c r="P735">
        <v>2260</v>
      </c>
      <c r="Q735">
        <f>SUM(daily_activity[[#This Row],[VeryActiveMinutes]:[SedentaryMinutes]])</f>
        <v>899</v>
      </c>
      <c r="R735">
        <f>daily_activity[[#This Row],[Total Mintues]]/60</f>
        <v>14.983333333333333</v>
      </c>
      <c r="S735">
        <f>IFERROR(daily_activity[[#This Row],[TotalDistance]]/daily_activity[[#This Row],[TotalSteps]],0)</f>
        <v>6.7144512343206503E-4</v>
      </c>
      <c r="T735">
        <f>IFERROR(daily_activity[[#This Row],[TrackerDistance]]/(daily_activity[[#This Row],[Total Mintues]]*daily_activity[[#This Row],[Step Length]]),0)</f>
        <v>10.552836484983313</v>
      </c>
      <c r="W735" s="13">
        <v>17</v>
      </c>
      <c r="X735" s="13">
        <v>257</v>
      </c>
      <c r="AD735" s="19" t="s">
        <v>62</v>
      </c>
      <c r="AE735" s="19">
        <v>14.983333333333333</v>
      </c>
      <c r="AF735" s="17">
        <v>9487</v>
      </c>
      <c r="AG735" s="17">
        <v>2260</v>
      </c>
    </row>
    <row r="736" spans="1:33" x14ac:dyDescent="0.3">
      <c r="A736">
        <v>4319703577</v>
      </c>
      <c r="B736" s="1">
        <v>42679</v>
      </c>
      <c r="C736" t="str">
        <f t="shared" si="11"/>
        <v>Saturday</v>
      </c>
      <c r="D736">
        <v>9129</v>
      </c>
      <c r="E736">
        <v>6.1300001139999996</v>
      </c>
      <c r="F736">
        <v>6.1300001139999996</v>
      </c>
      <c r="G736">
        <v>0</v>
      </c>
      <c r="H736">
        <v>0.20000000300000001</v>
      </c>
      <c r="I736">
        <v>0.74000001000000004</v>
      </c>
      <c r="J736">
        <v>5.1799998279999997</v>
      </c>
      <c r="K736">
        <v>0</v>
      </c>
      <c r="L736">
        <v>3</v>
      </c>
      <c r="M736">
        <v>18</v>
      </c>
      <c r="N736">
        <v>311</v>
      </c>
      <c r="O736">
        <v>574</v>
      </c>
      <c r="P736">
        <v>2232</v>
      </c>
      <c r="Q736">
        <f>SUM(daily_activity[[#This Row],[VeryActiveMinutes]:[SedentaryMinutes]])</f>
        <v>906</v>
      </c>
      <c r="R736">
        <f>daily_activity[[#This Row],[Total Mintues]]/60</f>
        <v>15.1</v>
      </c>
      <c r="S736">
        <f>IFERROR(daily_activity[[#This Row],[TotalDistance]]/daily_activity[[#This Row],[TotalSteps]],0)</f>
        <v>6.7148648417132207E-4</v>
      </c>
      <c r="T736">
        <f>IFERROR(daily_activity[[#This Row],[TrackerDistance]]/(daily_activity[[#This Row],[Total Mintues]]*daily_activity[[#This Row],[Step Length]]),0)</f>
        <v>10.076158940397352</v>
      </c>
      <c r="W736" s="13">
        <v>10122</v>
      </c>
      <c r="X736" s="13">
        <v>2955</v>
      </c>
      <c r="AD736" s="18" t="s">
        <v>59</v>
      </c>
      <c r="AE736" s="18">
        <v>15.1</v>
      </c>
      <c r="AF736" s="16">
        <v>9129</v>
      </c>
      <c r="AG736" s="16">
        <v>2232</v>
      </c>
    </row>
    <row r="737" spans="1:33" x14ac:dyDescent="0.3">
      <c r="A737">
        <v>4319703577</v>
      </c>
      <c r="B737" s="1">
        <v>42709</v>
      </c>
      <c r="C737" t="str">
        <f t="shared" si="11"/>
        <v>Monday</v>
      </c>
      <c r="D737">
        <v>17</v>
      </c>
      <c r="E737">
        <v>0.01</v>
      </c>
      <c r="F737">
        <v>0.01</v>
      </c>
      <c r="G737">
        <v>0</v>
      </c>
      <c r="H737">
        <v>0</v>
      </c>
      <c r="I737">
        <v>0</v>
      </c>
      <c r="J737">
        <v>0.01</v>
      </c>
      <c r="K737">
        <v>0</v>
      </c>
      <c r="L737">
        <v>0</v>
      </c>
      <c r="M737">
        <v>0</v>
      </c>
      <c r="N737">
        <v>2</v>
      </c>
      <c r="O737">
        <v>0</v>
      </c>
      <c r="P737">
        <v>257</v>
      </c>
      <c r="Q737">
        <f>SUM(daily_activity[[#This Row],[VeryActiveMinutes]:[SedentaryMinutes]])</f>
        <v>2</v>
      </c>
      <c r="R737">
        <f>daily_activity[[#This Row],[Total Mintues]]/60</f>
        <v>3.3333333333333333E-2</v>
      </c>
      <c r="S737">
        <f>IFERROR(daily_activity[[#This Row],[TotalDistance]]/daily_activity[[#This Row],[TotalSteps]],0)</f>
        <v>5.8823529411764712E-4</v>
      </c>
      <c r="T737">
        <f>IFERROR(daily_activity[[#This Row],[TrackerDistance]]/(daily_activity[[#This Row],[Total Mintues]]*daily_activity[[#This Row],[Step Length]]),0)</f>
        <v>8.5</v>
      </c>
      <c r="W737" s="13">
        <v>10255</v>
      </c>
      <c r="X737" s="13">
        <v>2926</v>
      </c>
      <c r="AD737" s="21" t="s">
        <v>61</v>
      </c>
      <c r="AE737" s="21">
        <v>3.3333333333333333E-2</v>
      </c>
      <c r="AF737" s="17">
        <v>17</v>
      </c>
      <c r="AG737" s="17">
        <v>257</v>
      </c>
    </row>
    <row r="738" spans="1:33" x14ac:dyDescent="0.3">
      <c r="A738">
        <v>4388161847</v>
      </c>
      <c r="B738" s="1">
        <v>42708</v>
      </c>
      <c r="C738" t="str">
        <f t="shared" si="11"/>
        <v>Sunday</v>
      </c>
      <c r="D738">
        <v>10122</v>
      </c>
      <c r="E738">
        <v>7.7800002099999999</v>
      </c>
      <c r="F738">
        <v>7.7800002099999999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1440</v>
      </c>
      <c r="P738">
        <v>2955</v>
      </c>
      <c r="Q738">
        <f>SUM(daily_activity[[#This Row],[VeryActiveMinutes]:[SedentaryMinutes]])</f>
        <v>1440</v>
      </c>
      <c r="R738">
        <f>daily_activity[[#This Row],[Total Mintues]]/60</f>
        <v>24</v>
      </c>
      <c r="S738">
        <f>IFERROR(daily_activity[[#This Row],[TotalDistance]]/daily_activity[[#This Row],[TotalSteps]],0)</f>
        <v>7.6862282256471052E-4</v>
      </c>
      <c r="T738">
        <f>IFERROR(daily_activity[[#This Row],[TrackerDistance]]/(daily_activity[[#This Row],[Total Mintues]]*daily_activity[[#This Row],[Step Length]]),0)</f>
        <v>7.0291666666666668</v>
      </c>
      <c r="W738" s="13">
        <v>10096</v>
      </c>
      <c r="X738" s="13">
        <v>3147</v>
      </c>
      <c r="AD738" s="18" t="s">
        <v>16</v>
      </c>
      <c r="AE738" s="18">
        <v>24</v>
      </c>
      <c r="AF738" s="16">
        <v>10122</v>
      </c>
      <c r="AG738" s="16">
        <v>2955</v>
      </c>
    </row>
    <row r="739" spans="1:33" x14ac:dyDescent="0.3">
      <c r="A739">
        <v>4388161847</v>
      </c>
      <c r="B739" s="1">
        <v>42374</v>
      </c>
      <c r="C739" t="str">
        <f t="shared" si="11"/>
        <v>Tuesday</v>
      </c>
      <c r="D739">
        <v>10255</v>
      </c>
      <c r="E739">
        <v>7.8899998660000001</v>
      </c>
      <c r="F739">
        <v>7.8899998660000001</v>
      </c>
      <c r="G739">
        <v>0</v>
      </c>
      <c r="H739">
        <v>1.0099999900000001</v>
      </c>
      <c r="I739">
        <v>0.68000000699999996</v>
      </c>
      <c r="J739">
        <v>6.1999998090000004</v>
      </c>
      <c r="K739">
        <v>0</v>
      </c>
      <c r="L739">
        <v>12</v>
      </c>
      <c r="M739">
        <v>15</v>
      </c>
      <c r="N739">
        <v>241</v>
      </c>
      <c r="O739">
        <v>579</v>
      </c>
      <c r="P739">
        <v>2926</v>
      </c>
      <c r="Q739">
        <f>SUM(daily_activity[[#This Row],[VeryActiveMinutes]:[SedentaryMinutes]])</f>
        <v>847</v>
      </c>
      <c r="R739">
        <f>daily_activity[[#This Row],[Total Mintues]]/60</f>
        <v>14.116666666666667</v>
      </c>
      <c r="S739">
        <f>IFERROR(daily_activity[[#This Row],[TotalDistance]]/daily_activity[[#This Row],[TotalSteps]],0)</f>
        <v>7.6938077679180889E-4</v>
      </c>
      <c r="T739">
        <f>IFERROR(daily_activity[[#This Row],[TrackerDistance]]/(daily_activity[[#This Row],[Total Mintues]]*daily_activity[[#This Row],[Step Length]]),0)</f>
        <v>12.107438016528926</v>
      </c>
      <c r="W739" s="13">
        <v>12727</v>
      </c>
      <c r="X739" s="13">
        <v>3290</v>
      </c>
      <c r="AD739" s="19" t="s">
        <v>57</v>
      </c>
      <c r="AE739" s="19">
        <v>14.116666666666667</v>
      </c>
      <c r="AF739" s="17">
        <v>10255</v>
      </c>
      <c r="AG739" s="17">
        <v>2926</v>
      </c>
    </row>
    <row r="740" spans="1:33" x14ac:dyDescent="0.3">
      <c r="A740">
        <v>4388161847</v>
      </c>
      <c r="B740" s="1">
        <v>42405</v>
      </c>
      <c r="C740" t="str">
        <f t="shared" si="11"/>
        <v>Friday</v>
      </c>
      <c r="D740">
        <v>10096</v>
      </c>
      <c r="E740">
        <v>8.3999996190000008</v>
      </c>
      <c r="F740">
        <v>8.3999996190000008</v>
      </c>
      <c r="G740">
        <v>0</v>
      </c>
      <c r="H740">
        <v>3.7699999809999998</v>
      </c>
      <c r="I740">
        <v>7.9999998000000003E-2</v>
      </c>
      <c r="J740">
        <v>4.5500001909999996</v>
      </c>
      <c r="K740">
        <v>0</v>
      </c>
      <c r="L740">
        <v>33</v>
      </c>
      <c r="M740">
        <v>4</v>
      </c>
      <c r="N740">
        <v>204</v>
      </c>
      <c r="O740">
        <v>935</v>
      </c>
      <c r="P740">
        <v>3147</v>
      </c>
      <c r="Q740">
        <f>SUM(daily_activity[[#This Row],[VeryActiveMinutes]:[SedentaryMinutes]])</f>
        <v>1176</v>
      </c>
      <c r="R740">
        <f>daily_activity[[#This Row],[Total Mintues]]/60</f>
        <v>19.600000000000001</v>
      </c>
      <c r="S740">
        <f>IFERROR(daily_activity[[#This Row],[TotalDistance]]/daily_activity[[#This Row],[TotalSteps]],0)</f>
        <v>8.320126405507132E-4</v>
      </c>
      <c r="T740">
        <f>IFERROR(daily_activity[[#This Row],[TrackerDistance]]/(daily_activity[[#This Row],[Total Mintues]]*daily_activity[[#This Row],[Step Length]]),0)</f>
        <v>8.5850340136054424</v>
      </c>
      <c r="W740" s="13">
        <v>12375</v>
      </c>
      <c r="X740" s="13">
        <v>3162</v>
      </c>
      <c r="AD740" s="18" t="s">
        <v>58</v>
      </c>
      <c r="AE740" s="18">
        <v>19.600000000000001</v>
      </c>
      <c r="AF740" s="16">
        <v>10096</v>
      </c>
      <c r="AG740" s="16">
        <v>3147</v>
      </c>
    </row>
    <row r="741" spans="1:33" x14ac:dyDescent="0.3">
      <c r="A741">
        <v>4388161847</v>
      </c>
      <c r="B741" s="1">
        <v>42434</v>
      </c>
      <c r="C741" t="str">
        <f t="shared" si="11"/>
        <v>Saturday</v>
      </c>
      <c r="D741">
        <v>12727</v>
      </c>
      <c r="E741">
        <v>9.7899999619999996</v>
      </c>
      <c r="F741">
        <v>9.7899999619999996</v>
      </c>
      <c r="G741">
        <v>0</v>
      </c>
      <c r="H741">
        <v>1.1299999949999999</v>
      </c>
      <c r="I741">
        <v>0.77999997099999996</v>
      </c>
      <c r="J741">
        <v>7.8800001139999996</v>
      </c>
      <c r="K741">
        <v>0</v>
      </c>
      <c r="L741">
        <v>18</v>
      </c>
      <c r="M741">
        <v>18</v>
      </c>
      <c r="N741">
        <v>306</v>
      </c>
      <c r="O741">
        <v>984</v>
      </c>
      <c r="P741">
        <v>3290</v>
      </c>
      <c r="Q741">
        <f>SUM(daily_activity[[#This Row],[VeryActiveMinutes]:[SedentaryMinutes]])</f>
        <v>1326</v>
      </c>
      <c r="R741">
        <f>daily_activity[[#This Row],[Total Mintues]]/60</f>
        <v>22.1</v>
      </c>
      <c r="S741">
        <f>IFERROR(daily_activity[[#This Row],[TotalDistance]]/daily_activity[[#This Row],[TotalSteps]],0)</f>
        <v>7.6923076624499094E-4</v>
      </c>
      <c r="T741">
        <f>IFERROR(daily_activity[[#This Row],[TrackerDistance]]/(daily_activity[[#This Row],[Total Mintues]]*daily_activity[[#This Row],[Step Length]]),0)</f>
        <v>9.5980392156862759</v>
      </c>
      <c r="W741" s="13">
        <v>9603</v>
      </c>
      <c r="X741" s="13">
        <v>2899</v>
      </c>
      <c r="AD741" s="19" t="s">
        <v>59</v>
      </c>
      <c r="AE741" s="19">
        <v>22.1</v>
      </c>
      <c r="AF741" s="17">
        <v>12727</v>
      </c>
      <c r="AG741" s="17">
        <v>3290</v>
      </c>
    </row>
    <row r="742" spans="1:33" x14ac:dyDescent="0.3">
      <c r="A742">
        <v>4388161847</v>
      </c>
      <c r="B742" s="1">
        <v>42465</v>
      </c>
      <c r="C742" t="str">
        <f t="shared" si="11"/>
        <v>Tuesday</v>
      </c>
      <c r="D742">
        <v>12375</v>
      </c>
      <c r="E742">
        <v>9.5200004580000002</v>
      </c>
      <c r="F742">
        <v>9.5200004580000002</v>
      </c>
      <c r="G742">
        <v>0</v>
      </c>
      <c r="H742">
        <v>2.789999962</v>
      </c>
      <c r="I742">
        <v>0.93000000699999996</v>
      </c>
      <c r="J742">
        <v>5.8000001909999996</v>
      </c>
      <c r="K742">
        <v>0</v>
      </c>
      <c r="L742">
        <v>35</v>
      </c>
      <c r="M742">
        <v>21</v>
      </c>
      <c r="N742">
        <v>251</v>
      </c>
      <c r="O742">
        <v>632</v>
      </c>
      <c r="P742">
        <v>3162</v>
      </c>
      <c r="Q742">
        <f>SUM(daily_activity[[#This Row],[VeryActiveMinutes]:[SedentaryMinutes]])</f>
        <v>939</v>
      </c>
      <c r="R742">
        <f>daily_activity[[#This Row],[Total Mintues]]/60</f>
        <v>15.65</v>
      </c>
      <c r="S742">
        <f>IFERROR(daily_activity[[#This Row],[TotalDistance]]/daily_activity[[#This Row],[TotalSteps]],0)</f>
        <v>7.692929663030303E-4</v>
      </c>
      <c r="T742">
        <f>IFERROR(daily_activity[[#This Row],[TrackerDistance]]/(daily_activity[[#This Row],[Total Mintues]]*daily_activity[[#This Row],[Step Length]]),0)</f>
        <v>13.178913738019169</v>
      </c>
      <c r="W742" s="13">
        <v>13175</v>
      </c>
      <c r="X742" s="13">
        <v>3425</v>
      </c>
      <c r="AD742" s="18" t="s">
        <v>57</v>
      </c>
      <c r="AE742" s="18">
        <v>15.65</v>
      </c>
      <c r="AF742" s="16">
        <v>12375</v>
      </c>
      <c r="AG742" s="16">
        <v>3162</v>
      </c>
    </row>
    <row r="743" spans="1:33" x14ac:dyDescent="0.3">
      <c r="A743">
        <v>4388161847</v>
      </c>
      <c r="B743" s="1">
        <v>42495</v>
      </c>
      <c r="C743" t="str">
        <f t="shared" si="11"/>
        <v>Thursday</v>
      </c>
      <c r="D743">
        <v>9603</v>
      </c>
      <c r="E743">
        <v>7.3800001139999996</v>
      </c>
      <c r="F743">
        <v>7.3800001139999996</v>
      </c>
      <c r="G743">
        <v>0</v>
      </c>
      <c r="H743">
        <v>0.62999999500000003</v>
      </c>
      <c r="I743">
        <v>1.6699999569999999</v>
      </c>
      <c r="J743">
        <v>5.0900001530000001</v>
      </c>
      <c r="K743">
        <v>0</v>
      </c>
      <c r="L743">
        <v>12</v>
      </c>
      <c r="M743">
        <v>39</v>
      </c>
      <c r="N743">
        <v>199</v>
      </c>
      <c r="O743">
        <v>896</v>
      </c>
      <c r="P743">
        <v>2899</v>
      </c>
      <c r="Q743">
        <f>SUM(daily_activity[[#This Row],[VeryActiveMinutes]:[SedentaryMinutes]])</f>
        <v>1146</v>
      </c>
      <c r="R743">
        <f>daily_activity[[#This Row],[Total Mintues]]/60</f>
        <v>19.100000000000001</v>
      </c>
      <c r="S743">
        <f>IFERROR(daily_activity[[#This Row],[TotalDistance]]/daily_activity[[#This Row],[TotalSteps]],0)</f>
        <v>7.6850985254607932E-4</v>
      </c>
      <c r="T743">
        <f>IFERROR(daily_activity[[#This Row],[TrackerDistance]]/(daily_activity[[#This Row],[Total Mintues]]*daily_activity[[#This Row],[Step Length]]),0)</f>
        <v>8.3795811518324612</v>
      </c>
      <c r="W743" s="13">
        <v>22770</v>
      </c>
      <c r="X743" s="13">
        <v>4022</v>
      </c>
      <c r="AD743" s="19" t="s">
        <v>60</v>
      </c>
      <c r="AE743" s="19">
        <v>19.100000000000001</v>
      </c>
      <c r="AF743" s="17">
        <v>9603</v>
      </c>
      <c r="AG743" s="17">
        <v>2899</v>
      </c>
    </row>
    <row r="744" spans="1:33" x14ac:dyDescent="0.3">
      <c r="A744">
        <v>4388161847</v>
      </c>
      <c r="B744" s="1">
        <v>42526</v>
      </c>
      <c r="C744" t="str">
        <f t="shared" si="11"/>
        <v>Sunday</v>
      </c>
      <c r="D744">
        <v>13175</v>
      </c>
      <c r="E744">
        <v>10.130000109999999</v>
      </c>
      <c r="F744">
        <v>10.130000109999999</v>
      </c>
      <c r="G744">
        <v>0</v>
      </c>
      <c r="H744">
        <v>2.1099998950000001</v>
      </c>
      <c r="I744">
        <v>2.0899999139999998</v>
      </c>
      <c r="J744">
        <v>5.9299998279999997</v>
      </c>
      <c r="K744">
        <v>0</v>
      </c>
      <c r="L744">
        <v>33</v>
      </c>
      <c r="M744">
        <v>45</v>
      </c>
      <c r="N744">
        <v>262</v>
      </c>
      <c r="O744">
        <v>1100</v>
      </c>
      <c r="P744">
        <v>3425</v>
      </c>
      <c r="Q744">
        <f>SUM(daily_activity[[#This Row],[VeryActiveMinutes]:[SedentaryMinutes]])</f>
        <v>1440</v>
      </c>
      <c r="R744">
        <f>daily_activity[[#This Row],[Total Mintues]]/60</f>
        <v>24</v>
      </c>
      <c r="S744">
        <f>IFERROR(daily_activity[[#This Row],[TotalDistance]]/daily_activity[[#This Row],[TotalSteps]],0)</f>
        <v>7.6888046375711571E-4</v>
      </c>
      <c r="T744">
        <f>IFERROR(daily_activity[[#This Row],[TrackerDistance]]/(daily_activity[[#This Row],[Total Mintues]]*daily_activity[[#This Row],[Step Length]]),0)</f>
        <v>9.1493055555555554</v>
      </c>
      <c r="W744" s="13">
        <v>17298</v>
      </c>
      <c r="X744" s="13">
        <v>3934</v>
      </c>
      <c r="AD744" s="18" t="s">
        <v>16</v>
      </c>
      <c r="AE744" s="18">
        <v>24</v>
      </c>
      <c r="AF744" s="16">
        <v>13175</v>
      </c>
      <c r="AG744" s="16">
        <v>3425</v>
      </c>
    </row>
    <row r="745" spans="1:33" x14ac:dyDescent="0.3">
      <c r="A745">
        <v>4388161847</v>
      </c>
      <c r="B745" s="1">
        <v>42556</v>
      </c>
      <c r="C745" t="str">
        <f t="shared" si="11"/>
        <v>Tuesday</v>
      </c>
      <c r="D745">
        <v>22770</v>
      </c>
      <c r="E745">
        <v>17.540000920000001</v>
      </c>
      <c r="F745">
        <v>17.540000920000001</v>
      </c>
      <c r="G745">
        <v>0</v>
      </c>
      <c r="H745">
        <v>9.4499998089999995</v>
      </c>
      <c r="I745">
        <v>2.7699999809999998</v>
      </c>
      <c r="J745">
        <v>5.329999924</v>
      </c>
      <c r="K745">
        <v>0</v>
      </c>
      <c r="L745">
        <v>120</v>
      </c>
      <c r="M745">
        <v>56</v>
      </c>
      <c r="N745">
        <v>260</v>
      </c>
      <c r="O745">
        <v>508</v>
      </c>
      <c r="P745">
        <v>4022</v>
      </c>
      <c r="Q745">
        <f>SUM(daily_activity[[#This Row],[VeryActiveMinutes]:[SedentaryMinutes]])</f>
        <v>944</v>
      </c>
      <c r="R745">
        <f>daily_activity[[#This Row],[Total Mintues]]/60</f>
        <v>15.733333333333333</v>
      </c>
      <c r="S745">
        <f>IFERROR(daily_activity[[#This Row],[TotalDistance]]/daily_activity[[#This Row],[TotalSteps]],0)</f>
        <v>7.7031185419411505E-4</v>
      </c>
      <c r="T745">
        <f>IFERROR(daily_activity[[#This Row],[TrackerDistance]]/(daily_activity[[#This Row],[Total Mintues]]*daily_activity[[#This Row],[Step Length]]),0)</f>
        <v>24.120762711864408</v>
      </c>
      <c r="W745" s="13">
        <v>10218</v>
      </c>
      <c r="X745" s="13">
        <v>3013</v>
      </c>
      <c r="AD745" s="19" t="s">
        <v>57</v>
      </c>
      <c r="AE745" s="19">
        <v>15.733333333333333</v>
      </c>
      <c r="AF745" s="17">
        <v>22770</v>
      </c>
      <c r="AG745" s="17">
        <v>4022</v>
      </c>
    </row>
    <row r="746" spans="1:33" x14ac:dyDescent="0.3">
      <c r="A746">
        <v>4388161847</v>
      </c>
      <c r="B746" s="1">
        <v>42587</v>
      </c>
      <c r="C746" t="str">
        <f t="shared" si="11"/>
        <v>Friday</v>
      </c>
      <c r="D746">
        <v>17298</v>
      </c>
      <c r="E746">
        <v>14.380000109999999</v>
      </c>
      <c r="F746">
        <v>14.380000109999999</v>
      </c>
      <c r="G746">
        <v>0</v>
      </c>
      <c r="H746">
        <v>9.8900003430000005</v>
      </c>
      <c r="I746">
        <v>1.2599999900000001</v>
      </c>
      <c r="J746">
        <v>3.2300000190000002</v>
      </c>
      <c r="K746">
        <v>0</v>
      </c>
      <c r="L746">
        <v>107</v>
      </c>
      <c r="M746">
        <v>38</v>
      </c>
      <c r="N746">
        <v>178</v>
      </c>
      <c r="O746">
        <v>576</v>
      </c>
      <c r="P746">
        <v>3934</v>
      </c>
      <c r="Q746">
        <f>SUM(daily_activity[[#This Row],[VeryActiveMinutes]:[SedentaryMinutes]])</f>
        <v>899</v>
      </c>
      <c r="R746">
        <f>daily_activity[[#This Row],[Total Mintues]]/60</f>
        <v>14.983333333333333</v>
      </c>
      <c r="S746">
        <f>IFERROR(daily_activity[[#This Row],[TotalDistance]]/daily_activity[[#This Row],[TotalSteps]],0)</f>
        <v>8.3130998439125906E-4</v>
      </c>
      <c r="T746">
        <f>IFERROR(daily_activity[[#This Row],[TrackerDistance]]/(daily_activity[[#This Row],[Total Mintues]]*daily_activity[[#This Row],[Step Length]]),0)</f>
        <v>19.241379310344829</v>
      </c>
      <c r="W746" s="13">
        <v>10299</v>
      </c>
      <c r="X746" s="13">
        <v>3061</v>
      </c>
      <c r="AD746" s="18" t="s">
        <v>58</v>
      </c>
      <c r="AE746" s="18">
        <v>14.983333333333333</v>
      </c>
      <c r="AF746" s="16">
        <v>17298</v>
      </c>
      <c r="AG746" s="16">
        <v>3934</v>
      </c>
    </row>
    <row r="747" spans="1:33" x14ac:dyDescent="0.3">
      <c r="A747">
        <v>4388161847</v>
      </c>
      <c r="B747" s="1">
        <v>42618</v>
      </c>
      <c r="C747" t="str">
        <f t="shared" si="11"/>
        <v>Monday</v>
      </c>
      <c r="D747">
        <v>10218</v>
      </c>
      <c r="E747">
        <v>7.8600001339999999</v>
      </c>
      <c r="F747">
        <v>7.8600001339999999</v>
      </c>
      <c r="G747">
        <v>0</v>
      </c>
      <c r="H747">
        <v>0.34000000400000002</v>
      </c>
      <c r="I747">
        <v>0.730000019</v>
      </c>
      <c r="J747">
        <v>6.7899999619999996</v>
      </c>
      <c r="K747">
        <v>0</v>
      </c>
      <c r="L747">
        <v>6</v>
      </c>
      <c r="M747">
        <v>19</v>
      </c>
      <c r="N747">
        <v>258</v>
      </c>
      <c r="O747">
        <v>1020</v>
      </c>
      <c r="P747">
        <v>3013</v>
      </c>
      <c r="Q747">
        <f>SUM(daily_activity[[#This Row],[VeryActiveMinutes]:[SedentaryMinutes]])</f>
        <v>1303</v>
      </c>
      <c r="R747">
        <f>daily_activity[[#This Row],[Total Mintues]]/60</f>
        <v>21.716666666666665</v>
      </c>
      <c r="S747">
        <f>IFERROR(daily_activity[[#This Row],[TotalDistance]]/daily_activity[[#This Row],[TotalSteps]],0)</f>
        <v>7.6923078234488157E-4</v>
      </c>
      <c r="T747">
        <f>IFERROR(daily_activity[[#This Row],[TrackerDistance]]/(daily_activity[[#This Row],[Total Mintues]]*daily_activity[[#This Row],[Step Length]]),0)</f>
        <v>7.841903300076746</v>
      </c>
      <c r="W747" s="13">
        <v>10201</v>
      </c>
      <c r="X747" s="13">
        <v>2954</v>
      </c>
      <c r="AD747" s="19" t="s">
        <v>61</v>
      </c>
      <c r="AE747" s="19">
        <v>21.716666666666665</v>
      </c>
      <c r="AF747" s="17">
        <v>10218</v>
      </c>
      <c r="AG747" s="17">
        <v>3013</v>
      </c>
    </row>
    <row r="748" spans="1:33" x14ac:dyDescent="0.3">
      <c r="A748">
        <v>4388161847</v>
      </c>
      <c r="B748" s="1">
        <v>42648</v>
      </c>
      <c r="C748" t="str">
        <f t="shared" si="11"/>
        <v>Wednesday</v>
      </c>
      <c r="D748">
        <v>10299</v>
      </c>
      <c r="E748">
        <v>7.920000076</v>
      </c>
      <c r="F748">
        <v>7.920000076</v>
      </c>
      <c r="G748">
        <v>0</v>
      </c>
      <c r="H748">
        <v>0.810000002</v>
      </c>
      <c r="I748">
        <v>0.64999997600000003</v>
      </c>
      <c r="J748">
        <v>6.4600000380000004</v>
      </c>
      <c r="K748">
        <v>0</v>
      </c>
      <c r="L748">
        <v>13</v>
      </c>
      <c r="M748">
        <v>14</v>
      </c>
      <c r="N748">
        <v>267</v>
      </c>
      <c r="O748">
        <v>648</v>
      </c>
      <c r="P748">
        <v>3061</v>
      </c>
      <c r="Q748">
        <f>SUM(daily_activity[[#This Row],[VeryActiveMinutes]:[SedentaryMinutes]])</f>
        <v>942</v>
      </c>
      <c r="R748">
        <f>daily_activity[[#This Row],[Total Mintues]]/60</f>
        <v>15.7</v>
      </c>
      <c r="S748">
        <f>IFERROR(daily_activity[[#This Row],[TotalDistance]]/daily_activity[[#This Row],[TotalSteps]],0)</f>
        <v>7.690067070589378E-4</v>
      </c>
      <c r="T748">
        <f>IFERROR(daily_activity[[#This Row],[TrackerDistance]]/(daily_activity[[#This Row],[Total Mintues]]*daily_activity[[#This Row],[Step Length]]),0)</f>
        <v>10.933121019108279</v>
      </c>
      <c r="W748" s="13">
        <v>3369</v>
      </c>
      <c r="X748" s="13">
        <v>1623</v>
      </c>
      <c r="AD748" s="18" t="s">
        <v>62</v>
      </c>
      <c r="AE748" s="18">
        <v>15.7</v>
      </c>
      <c r="AF748" s="16">
        <v>10299</v>
      </c>
      <c r="AG748" s="16">
        <v>3061</v>
      </c>
    </row>
    <row r="749" spans="1:33" x14ac:dyDescent="0.3">
      <c r="A749">
        <v>4388161847</v>
      </c>
      <c r="B749" s="1">
        <v>42679</v>
      </c>
      <c r="C749" t="str">
        <f t="shared" si="11"/>
        <v>Saturday</v>
      </c>
      <c r="D749">
        <v>10201</v>
      </c>
      <c r="E749">
        <v>7.8400001530000001</v>
      </c>
      <c r="F749">
        <v>7.8400001530000001</v>
      </c>
      <c r="G749">
        <v>0</v>
      </c>
      <c r="H749">
        <v>0.52999997099999996</v>
      </c>
      <c r="I749">
        <v>0.790000021</v>
      </c>
      <c r="J749">
        <v>6.5300002099999999</v>
      </c>
      <c r="K749">
        <v>0</v>
      </c>
      <c r="L749">
        <v>8</v>
      </c>
      <c r="M749">
        <v>18</v>
      </c>
      <c r="N749">
        <v>256</v>
      </c>
      <c r="O749">
        <v>858</v>
      </c>
      <c r="P749">
        <v>2954</v>
      </c>
      <c r="Q749">
        <f>SUM(daily_activity[[#This Row],[VeryActiveMinutes]:[SedentaryMinutes]])</f>
        <v>1140</v>
      </c>
      <c r="R749">
        <f>daily_activity[[#This Row],[Total Mintues]]/60</f>
        <v>19</v>
      </c>
      <c r="S749">
        <f>IFERROR(daily_activity[[#This Row],[TotalDistance]]/daily_activity[[#This Row],[TotalSteps]],0)</f>
        <v>7.6855211773355558E-4</v>
      </c>
      <c r="T749">
        <f>IFERROR(daily_activity[[#This Row],[TrackerDistance]]/(daily_activity[[#This Row],[Total Mintues]]*daily_activity[[#This Row],[Step Length]]),0)</f>
        <v>8.9482456140350877</v>
      </c>
      <c r="W749" s="13">
        <v>3276</v>
      </c>
      <c r="X749" s="13">
        <v>2113</v>
      </c>
      <c r="AD749" s="19" t="s">
        <v>59</v>
      </c>
      <c r="AE749" s="19">
        <v>19</v>
      </c>
      <c r="AF749" s="17">
        <v>10201</v>
      </c>
      <c r="AG749" s="17">
        <v>2954</v>
      </c>
    </row>
    <row r="750" spans="1:33" x14ac:dyDescent="0.3">
      <c r="A750">
        <v>4388161847</v>
      </c>
      <c r="B750" s="1">
        <v>42709</v>
      </c>
      <c r="C750" t="str">
        <f t="shared" si="11"/>
        <v>Monday</v>
      </c>
      <c r="D750">
        <v>3369</v>
      </c>
      <c r="E750">
        <v>2.5899999139999998</v>
      </c>
      <c r="F750">
        <v>2.5899999139999998</v>
      </c>
      <c r="G750">
        <v>0</v>
      </c>
      <c r="H750">
        <v>0</v>
      </c>
      <c r="I750">
        <v>0</v>
      </c>
      <c r="J750">
        <v>2.5899999139999998</v>
      </c>
      <c r="K750">
        <v>0</v>
      </c>
      <c r="L750">
        <v>0</v>
      </c>
      <c r="M750">
        <v>0</v>
      </c>
      <c r="N750">
        <v>108</v>
      </c>
      <c r="O750">
        <v>825</v>
      </c>
      <c r="P750">
        <v>1623</v>
      </c>
      <c r="Q750">
        <f>SUM(daily_activity[[#This Row],[VeryActiveMinutes]:[SedentaryMinutes]])</f>
        <v>933</v>
      </c>
      <c r="R750">
        <f>daily_activity[[#This Row],[Total Mintues]]/60</f>
        <v>15.55</v>
      </c>
      <c r="S750">
        <f>IFERROR(daily_activity[[#This Row],[TotalDistance]]/daily_activity[[#This Row],[TotalSteps]],0)</f>
        <v>7.6877409142178687E-4</v>
      </c>
      <c r="T750">
        <f>IFERROR(daily_activity[[#This Row],[TrackerDistance]]/(daily_activity[[#This Row],[Total Mintues]]*daily_activity[[#This Row],[Step Length]]),0)</f>
        <v>3.6109324758842445</v>
      </c>
      <c r="W750" s="13">
        <v>5232</v>
      </c>
      <c r="X750" s="13">
        <v>2246</v>
      </c>
      <c r="AD750" s="18" t="s">
        <v>61</v>
      </c>
      <c r="AE750" s="18">
        <v>15.55</v>
      </c>
      <c r="AF750" s="16">
        <v>3369</v>
      </c>
      <c r="AG750" s="16">
        <v>1623</v>
      </c>
    </row>
    <row r="751" spans="1:33" x14ac:dyDescent="0.3">
      <c r="A751">
        <v>4445114986</v>
      </c>
      <c r="B751" s="1">
        <v>42708</v>
      </c>
      <c r="C751" t="str">
        <f t="shared" si="11"/>
        <v>Sunday</v>
      </c>
      <c r="D751">
        <v>3276</v>
      </c>
      <c r="E751">
        <v>2.2000000480000002</v>
      </c>
      <c r="F751">
        <v>2.2000000480000002</v>
      </c>
      <c r="G751">
        <v>0</v>
      </c>
      <c r="H751">
        <v>0</v>
      </c>
      <c r="I751">
        <v>0</v>
      </c>
      <c r="J751">
        <v>2.2000000480000002</v>
      </c>
      <c r="K751">
        <v>0</v>
      </c>
      <c r="L751">
        <v>0</v>
      </c>
      <c r="M751">
        <v>0</v>
      </c>
      <c r="N751">
        <v>196</v>
      </c>
      <c r="O751">
        <v>787</v>
      </c>
      <c r="P751">
        <v>2113</v>
      </c>
      <c r="Q751">
        <f>SUM(daily_activity[[#This Row],[VeryActiveMinutes]:[SedentaryMinutes]])</f>
        <v>983</v>
      </c>
      <c r="R751">
        <f>daily_activity[[#This Row],[Total Mintues]]/60</f>
        <v>16.383333333333333</v>
      </c>
      <c r="S751">
        <f>IFERROR(daily_activity[[#This Row],[TotalDistance]]/daily_activity[[#This Row],[TotalSteps]],0)</f>
        <v>6.7155068620268629E-4</v>
      </c>
      <c r="T751">
        <f>IFERROR(daily_activity[[#This Row],[TrackerDistance]]/(daily_activity[[#This Row],[Total Mintues]]*daily_activity[[#This Row],[Step Length]]),0)</f>
        <v>3.3326551373346893</v>
      </c>
      <c r="W751" s="13">
        <v>6910</v>
      </c>
      <c r="X751" s="13">
        <v>2336</v>
      </c>
      <c r="AD751" s="19" t="s">
        <v>16</v>
      </c>
      <c r="AE751" s="19">
        <v>16.383333333333333</v>
      </c>
      <c r="AF751" s="17">
        <v>3276</v>
      </c>
      <c r="AG751" s="17">
        <v>2113</v>
      </c>
    </row>
    <row r="752" spans="1:33" x14ac:dyDescent="0.3">
      <c r="A752">
        <v>4445114986</v>
      </c>
      <c r="B752" s="1">
        <v>42374</v>
      </c>
      <c r="C752" t="str">
        <f t="shared" si="11"/>
        <v>Tuesday</v>
      </c>
      <c r="D752">
        <v>5232</v>
      </c>
      <c r="E752">
        <v>3.5099999899999998</v>
      </c>
      <c r="F752">
        <v>3.5099999899999998</v>
      </c>
      <c r="G752">
        <v>0</v>
      </c>
      <c r="H752">
        <v>0</v>
      </c>
      <c r="I752">
        <v>0</v>
      </c>
      <c r="J752">
        <v>3.5099999899999998</v>
      </c>
      <c r="K752">
        <v>0</v>
      </c>
      <c r="L752">
        <v>0</v>
      </c>
      <c r="M752">
        <v>0</v>
      </c>
      <c r="N752">
        <v>240</v>
      </c>
      <c r="O752">
        <v>741</v>
      </c>
      <c r="P752">
        <v>2246</v>
      </c>
      <c r="Q752">
        <f>SUM(daily_activity[[#This Row],[VeryActiveMinutes]:[SedentaryMinutes]])</f>
        <v>981</v>
      </c>
      <c r="R752">
        <f>daily_activity[[#This Row],[Total Mintues]]/60</f>
        <v>16.350000000000001</v>
      </c>
      <c r="S752">
        <f>IFERROR(daily_activity[[#This Row],[TotalDistance]]/daily_activity[[#This Row],[TotalSteps]],0)</f>
        <v>6.7087155772171253E-4</v>
      </c>
      <c r="T752">
        <f>IFERROR(daily_activity[[#This Row],[TrackerDistance]]/(daily_activity[[#This Row],[Total Mintues]]*daily_activity[[#This Row],[Step Length]]),0)</f>
        <v>5.333333333333333</v>
      </c>
      <c r="W752" s="13">
        <v>7502</v>
      </c>
      <c r="X752" s="13">
        <v>2421</v>
      </c>
      <c r="AD752" s="18" t="s">
        <v>57</v>
      </c>
      <c r="AE752" s="18">
        <v>16.350000000000001</v>
      </c>
      <c r="AF752" s="16">
        <v>5232</v>
      </c>
      <c r="AG752" s="16">
        <v>2246</v>
      </c>
    </row>
    <row r="753" spans="1:33" x14ac:dyDescent="0.3">
      <c r="A753">
        <v>4445114986</v>
      </c>
      <c r="B753" s="1">
        <v>42405</v>
      </c>
      <c r="C753" t="str">
        <f t="shared" si="11"/>
        <v>Friday</v>
      </c>
      <c r="D753">
        <v>6910</v>
      </c>
      <c r="E753">
        <v>4.75</v>
      </c>
      <c r="F753">
        <v>4.75</v>
      </c>
      <c r="G753">
        <v>0</v>
      </c>
      <c r="H753">
        <v>2.210000038</v>
      </c>
      <c r="I753">
        <v>0.189999998</v>
      </c>
      <c r="J753">
        <v>2.3499999049999998</v>
      </c>
      <c r="K753">
        <v>0</v>
      </c>
      <c r="L753">
        <v>27</v>
      </c>
      <c r="M753">
        <v>4</v>
      </c>
      <c r="N753">
        <v>200</v>
      </c>
      <c r="O753">
        <v>667</v>
      </c>
      <c r="P753">
        <v>2336</v>
      </c>
      <c r="Q753">
        <f>SUM(daily_activity[[#This Row],[VeryActiveMinutes]:[SedentaryMinutes]])</f>
        <v>898</v>
      </c>
      <c r="R753">
        <f>daily_activity[[#This Row],[Total Mintues]]/60</f>
        <v>14.966666666666667</v>
      </c>
      <c r="S753">
        <f>IFERROR(daily_activity[[#This Row],[TotalDistance]]/daily_activity[[#This Row],[TotalSteps]],0)</f>
        <v>6.8740955137481911E-4</v>
      </c>
      <c r="T753">
        <f>IFERROR(daily_activity[[#This Row],[TrackerDistance]]/(daily_activity[[#This Row],[Total Mintues]]*daily_activity[[#This Row],[Step Length]]),0)</f>
        <v>7.6948775055679288</v>
      </c>
      <c r="W753" s="13">
        <v>2923</v>
      </c>
      <c r="X753" s="13">
        <v>2070</v>
      </c>
      <c r="AD753" s="19" t="s">
        <v>58</v>
      </c>
      <c r="AE753" s="19">
        <v>14.966666666666667</v>
      </c>
      <c r="AF753" s="17">
        <v>6910</v>
      </c>
      <c r="AG753" s="17">
        <v>2336</v>
      </c>
    </row>
    <row r="754" spans="1:33" x14ac:dyDescent="0.3">
      <c r="A754">
        <v>4445114986</v>
      </c>
      <c r="B754" s="1">
        <v>42434</v>
      </c>
      <c r="C754" t="str">
        <f t="shared" si="11"/>
        <v>Saturday</v>
      </c>
      <c r="D754">
        <v>7502</v>
      </c>
      <c r="E754">
        <v>5.1799998279999997</v>
      </c>
      <c r="F754">
        <v>5.1799998279999997</v>
      </c>
      <c r="G754">
        <v>0</v>
      </c>
      <c r="H754">
        <v>2.4800000190000002</v>
      </c>
      <c r="I754">
        <v>0.109999999</v>
      </c>
      <c r="J754">
        <v>2.579999924</v>
      </c>
      <c r="K754">
        <v>0</v>
      </c>
      <c r="L754">
        <v>30</v>
      </c>
      <c r="M754">
        <v>2</v>
      </c>
      <c r="N754">
        <v>233</v>
      </c>
      <c r="O754">
        <v>725</v>
      </c>
      <c r="P754">
        <v>2421</v>
      </c>
      <c r="Q754">
        <f>SUM(daily_activity[[#This Row],[VeryActiveMinutes]:[SedentaryMinutes]])</f>
        <v>990</v>
      </c>
      <c r="R754">
        <f>daily_activity[[#This Row],[Total Mintues]]/60</f>
        <v>16.5</v>
      </c>
      <c r="S754">
        <f>IFERROR(daily_activity[[#This Row],[TotalDistance]]/daily_activity[[#This Row],[TotalSteps]],0)</f>
        <v>6.9048251506264994E-4</v>
      </c>
      <c r="T754">
        <f>IFERROR(daily_activity[[#This Row],[TrackerDistance]]/(daily_activity[[#This Row],[Total Mintues]]*daily_activity[[#This Row],[Step Length]]),0)</f>
        <v>7.5777777777777784</v>
      </c>
      <c r="W754" s="13">
        <v>3800</v>
      </c>
      <c r="X754" s="13">
        <v>2120</v>
      </c>
      <c r="AD754" s="18" t="s">
        <v>59</v>
      </c>
      <c r="AE754" s="18">
        <v>16.5</v>
      </c>
      <c r="AF754" s="16">
        <v>7502</v>
      </c>
      <c r="AG754" s="16">
        <v>2421</v>
      </c>
    </row>
    <row r="755" spans="1:33" x14ac:dyDescent="0.3">
      <c r="A755">
        <v>4445114986</v>
      </c>
      <c r="B755" s="1">
        <v>42465</v>
      </c>
      <c r="C755" t="str">
        <f t="shared" si="11"/>
        <v>Tuesday</v>
      </c>
      <c r="D755">
        <v>2923</v>
      </c>
      <c r="E755">
        <v>1.960000038</v>
      </c>
      <c r="F755">
        <v>1.960000038</v>
      </c>
      <c r="G755">
        <v>0</v>
      </c>
      <c r="H755">
        <v>0</v>
      </c>
      <c r="I755">
        <v>0</v>
      </c>
      <c r="J755">
        <v>1.960000038</v>
      </c>
      <c r="K755">
        <v>0</v>
      </c>
      <c r="L755">
        <v>0</v>
      </c>
      <c r="M755">
        <v>0</v>
      </c>
      <c r="N755">
        <v>180</v>
      </c>
      <c r="O755">
        <v>897</v>
      </c>
      <c r="P755">
        <v>2070</v>
      </c>
      <c r="Q755">
        <f>SUM(daily_activity[[#This Row],[VeryActiveMinutes]:[SedentaryMinutes]])</f>
        <v>1077</v>
      </c>
      <c r="R755">
        <f>daily_activity[[#This Row],[Total Mintues]]/60</f>
        <v>17.95</v>
      </c>
      <c r="S755">
        <f>IFERROR(daily_activity[[#This Row],[TotalDistance]]/daily_activity[[#This Row],[TotalSteps]],0)</f>
        <v>6.7054397468354428E-4</v>
      </c>
      <c r="T755">
        <f>IFERROR(daily_activity[[#This Row],[TrackerDistance]]/(daily_activity[[#This Row],[Total Mintues]]*daily_activity[[#This Row],[Step Length]]),0)</f>
        <v>2.7140204271123491</v>
      </c>
      <c r="W755" s="13">
        <v>4514</v>
      </c>
      <c r="X755" s="13">
        <v>2211</v>
      </c>
      <c r="AD755" s="19" t="s">
        <v>57</v>
      </c>
      <c r="AE755" s="19">
        <v>17.95</v>
      </c>
      <c r="AF755" s="17">
        <v>2923</v>
      </c>
      <c r="AG755" s="17">
        <v>2070</v>
      </c>
    </row>
    <row r="756" spans="1:33" x14ac:dyDescent="0.3">
      <c r="A756">
        <v>4445114986</v>
      </c>
      <c r="B756" s="1">
        <v>42495</v>
      </c>
      <c r="C756" t="str">
        <f t="shared" si="11"/>
        <v>Thursday</v>
      </c>
      <c r="D756">
        <v>3800</v>
      </c>
      <c r="E756">
        <v>2.5499999519999998</v>
      </c>
      <c r="F756">
        <v>2.5499999519999998</v>
      </c>
      <c r="G756">
        <v>0</v>
      </c>
      <c r="H756">
        <v>0.119999997</v>
      </c>
      <c r="I756">
        <v>0.23999999499999999</v>
      </c>
      <c r="J756">
        <v>2.1800000669999999</v>
      </c>
      <c r="K756">
        <v>0</v>
      </c>
      <c r="L756">
        <v>2</v>
      </c>
      <c r="M756">
        <v>6</v>
      </c>
      <c r="N756">
        <v>185</v>
      </c>
      <c r="O756">
        <v>734</v>
      </c>
      <c r="P756">
        <v>2120</v>
      </c>
      <c r="Q756">
        <f>SUM(daily_activity[[#This Row],[VeryActiveMinutes]:[SedentaryMinutes]])</f>
        <v>927</v>
      </c>
      <c r="R756">
        <f>daily_activity[[#This Row],[Total Mintues]]/60</f>
        <v>15.45</v>
      </c>
      <c r="S756">
        <f>IFERROR(daily_activity[[#This Row],[TotalDistance]]/daily_activity[[#This Row],[TotalSteps]],0)</f>
        <v>6.710526189473684E-4</v>
      </c>
      <c r="T756">
        <f>IFERROR(daily_activity[[#This Row],[TrackerDistance]]/(daily_activity[[#This Row],[Total Mintues]]*daily_activity[[#This Row],[Step Length]]),0)</f>
        <v>4.0992448759439055</v>
      </c>
      <c r="W756" s="13">
        <v>5183</v>
      </c>
      <c r="X756" s="13">
        <v>2123</v>
      </c>
      <c r="AD756" s="18" t="s">
        <v>60</v>
      </c>
      <c r="AE756" s="18">
        <v>15.45</v>
      </c>
      <c r="AF756" s="16">
        <v>3800</v>
      </c>
      <c r="AG756" s="16">
        <v>2120</v>
      </c>
    </row>
    <row r="757" spans="1:33" x14ac:dyDescent="0.3">
      <c r="A757">
        <v>4445114986</v>
      </c>
      <c r="B757" s="1">
        <v>42526</v>
      </c>
      <c r="C757" t="str">
        <f t="shared" si="11"/>
        <v>Sunday</v>
      </c>
      <c r="D757">
        <v>4514</v>
      </c>
      <c r="E757">
        <v>3.0299999710000001</v>
      </c>
      <c r="F757">
        <v>3.0299999710000001</v>
      </c>
      <c r="G757">
        <v>0</v>
      </c>
      <c r="H757">
        <v>0</v>
      </c>
      <c r="I757">
        <v>0</v>
      </c>
      <c r="J757">
        <v>3.0299999710000001</v>
      </c>
      <c r="K757">
        <v>0</v>
      </c>
      <c r="L757">
        <v>0</v>
      </c>
      <c r="M757">
        <v>0</v>
      </c>
      <c r="N757">
        <v>229</v>
      </c>
      <c r="O757">
        <v>809</v>
      </c>
      <c r="P757">
        <v>2211</v>
      </c>
      <c r="Q757">
        <f>SUM(daily_activity[[#This Row],[VeryActiveMinutes]:[SedentaryMinutes]])</f>
        <v>1038</v>
      </c>
      <c r="R757">
        <f>daily_activity[[#This Row],[Total Mintues]]/60</f>
        <v>17.3</v>
      </c>
      <c r="S757">
        <f>IFERROR(daily_activity[[#This Row],[TotalDistance]]/daily_activity[[#This Row],[TotalSteps]],0)</f>
        <v>6.7124500908285339E-4</v>
      </c>
      <c r="T757">
        <f>IFERROR(daily_activity[[#This Row],[TrackerDistance]]/(daily_activity[[#This Row],[Total Mintues]]*daily_activity[[#This Row],[Step Length]]),0)</f>
        <v>4.3487475915221578</v>
      </c>
      <c r="W757" s="13">
        <v>7303</v>
      </c>
      <c r="X757" s="13">
        <v>2423</v>
      </c>
      <c r="AD757" s="19" t="s">
        <v>16</v>
      </c>
      <c r="AE757" s="19">
        <v>17.3</v>
      </c>
      <c r="AF757" s="17">
        <v>4514</v>
      </c>
      <c r="AG757" s="17">
        <v>2211</v>
      </c>
    </row>
    <row r="758" spans="1:33" x14ac:dyDescent="0.3">
      <c r="A758">
        <v>4445114986</v>
      </c>
      <c r="B758" s="1">
        <v>42556</v>
      </c>
      <c r="C758" t="str">
        <f t="shared" si="11"/>
        <v>Tuesday</v>
      </c>
      <c r="D758">
        <v>5183</v>
      </c>
      <c r="E758">
        <v>3.5899999139999998</v>
      </c>
      <c r="F758">
        <v>3.5899999139999998</v>
      </c>
      <c r="G758">
        <v>0</v>
      </c>
      <c r="H758">
        <v>2.130000114</v>
      </c>
      <c r="I758">
        <v>0.189999998</v>
      </c>
      <c r="J758">
        <v>1.25</v>
      </c>
      <c r="K758">
        <v>0</v>
      </c>
      <c r="L758">
        <v>26</v>
      </c>
      <c r="M758">
        <v>4</v>
      </c>
      <c r="N758">
        <v>108</v>
      </c>
      <c r="O758">
        <v>866</v>
      </c>
      <c r="P758">
        <v>2123</v>
      </c>
      <c r="Q758">
        <f>SUM(daily_activity[[#This Row],[VeryActiveMinutes]:[SedentaryMinutes]])</f>
        <v>1004</v>
      </c>
      <c r="R758">
        <f>daily_activity[[#This Row],[Total Mintues]]/60</f>
        <v>16.733333333333334</v>
      </c>
      <c r="S758">
        <f>IFERROR(daily_activity[[#This Row],[TotalDistance]]/daily_activity[[#This Row],[TotalSteps]],0)</f>
        <v>6.9264902836195248E-4</v>
      </c>
      <c r="T758">
        <f>IFERROR(daily_activity[[#This Row],[TrackerDistance]]/(daily_activity[[#This Row],[Total Mintues]]*daily_activity[[#This Row],[Step Length]]),0)</f>
        <v>5.1623505976095618</v>
      </c>
      <c r="W758" s="13">
        <v>5275</v>
      </c>
      <c r="X758" s="13">
        <v>2281</v>
      </c>
      <c r="AD758" s="18" t="s">
        <v>57</v>
      </c>
      <c r="AE758" s="18">
        <v>16.733333333333334</v>
      </c>
      <c r="AF758" s="16">
        <v>5183</v>
      </c>
      <c r="AG758" s="16">
        <v>2123</v>
      </c>
    </row>
    <row r="759" spans="1:33" x14ac:dyDescent="0.3">
      <c r="A759">
        <v>4445114986</v>
      </c>
      <c r="B759" s="1">
        <v>42587</v>
      </c>
      <c r="C759" t="str">
        <f t="shared" si="11"/>
        <v>Friday</v>
      </c>
      <c r="D759">
        <v>7303</v>
      </c>
      <c r="E759">
        <v>4.9000000950000002</v>
      </c>
      <c r="F759">
        <v>4.9000000950000002</v>
      </c>
      <c r="G759">
        <v>0</v>
      </c>
      <c r="H759">
        <v>0</v>
      </c>
      <c r="I759">
        <v>0.25</v>
      </c>
      <c r="J759">
        <v>4.6500000950000002</v>
      </c>
      <c r="K759">
        <v>0</v>
      </c>
      <c r="L759">
        <v>0</v>
      </c>
      <c r="M759">
        <v>8</v>
      </c>
      <c r="N759">
        <v>308</v>
      </c>
      <c r="O759">
        <v>733</v>
      </c>
      <c r="P759">
        <v>2423</v>
      </c>
      <c r="Q759">
        <f>SUM(daily_activity[[#This Row],[VeryActiveMinutes]:[SedentaryMinutes]])</f>
        <v>1049</v>
      </c>
      <c r="R759">
        <f>daily_activity[[#This Row],[Total Mintues]]/60</f>
        <v>17.483333333333334</v>
      </c>
      <c r="S759">
        <f>IFERROR(daily_activity[[#This Row],[TotalDistance]]/daily_activity[[#This Row],[TotalSteps]],0)</f>
        <v>6.709571539093523E-4</v>
      </c>
      <c r="T759">
        <f>IFERROR(daily_activity[[#This Row],[TrackerDistance]]/(daily_activity[[#This Row],[Total Mintues]]*daily_activity[[#This Row],[Step Length]]),0)</f>
        <v>6.9618684461391815</v>
      </c>
      <c r="W759" s="13">
        <v>3915</v>
      </c>
      <c r="X759" s="13">
        <v>2181</v>
      </c>
      <c r="AD759" s="19" t="s">
        <v>58</v>
      </c>
      <c r="AE759" s="19">
        <v>17.483333333333334</v>
      </c>
      <c r="AF759" s="17">
        <v>7303</v>
      </c>
      <c r="AG759" s="17">
        <v>2423</v>
      </c>
    </row>
    <row r="760" spans="1:33" x14ac:dyDescent="0.3">
      <c r="A760">
        <v>4445114986</v>
      </c>
      <c r="B760" s="1">
        <v>42618</v>
      </c>
      <c r="C760" t="str">
        <f t="shared" si="11"/>
        <v>Monday</v>
      </c>
      <c r="D760">
        <v>5275</v>
      </c>
      <c r="E760">
        <v>3.539999962</v>
      </c>
      <c r="F760">
        <v>3.539999962</v>
      </c>
      <c r="G760">
        <v>0</v>
      </c>
      <c r="H760">
        <v>0</v>
      </c>
      <c r="I760">
        <v>0</v>
      </c>
      <c r="J760">
        <v>3.539999962</v>
      </c>
      <c r="K760">
        <v>0</v>
      </c>
      <c r="L760">
        <v>0</v>
      </c>
      <c r="M760">
        <v>0</v>
      </c>
      <c r="N760">
        <v>266</v>
      </c>
      <c r="O760">
        <v>641</v>
      </c>
      <c r="P760">
        <v>2281</v>
      </c>
      <c r="Q760">
        <f>SUM(daily_activity[[#This Row],[VeryActiveMinutes]:[SedentaryMinutes]])</f>
        <v>907</v>
      </c>
      <c r="R760">
        <f>daily_activity[[#This Row],[Total Mintues]]/60</f>
        <v>15.116666666666667</v>
      </c>
      <c r="S760">
        <f>IFERROR(daily_activity[[#This Row],[TotalDistance]]/daily_activity[[#This Row],[TotalSteps]],0)</f>
        <v>6.7109004018957351E-4</v>
      </c>
      <c r="T760">
        <f>IFERROR(daily_activity[[#This Row],[TrackerDistance]]/(daily_activity[[#This Row],[Total Mintues]]*daily_activity[[#This Row],[Step Length]]),0)</f>
        <v>5.8158765159867691</v>
      </c>
      <c r="W760" s="13">
        <v>9105</v>
      </c>
      <c r="X760" s="13">
        <v>2499</v>
      </c>
      <c r="AD760" s="18" t="s">
        <v>61</v>
      </c>
      <c r="AE760" s="18">
        <v>15.116666666666667</v>
      </c>
      <c r="AF760" s="16">
        <v>5275</v>
      </c>
      <c r="AG760" s="16">
        <v>2281</v>
      </c>
    </row>
    <row r="761" spans="1:33" x14ac:dyDescent="0.3">
      <c r="A761">
        <v>4445114986</v>
      </c>
      <c r="B761" s="1">
        <v>42648</v>
      </c>
      <c r="C761" t="str">
        <f t="shared" si="11"/>
        <v>Wednesday</v>
      </c>
      <c r="D761">
        <v>3915</v>
      </c>
      <c r="E761">
        <v>2.630000114</v>
      </c>
      <c r="F761">
        <v>2.630000114</v>
      </c>
      <c r="G761">
        <v>0</v>
      </c>
      <c r="H761">
        <v>0</v>
      </c>
      <c r="I761">
        <v>0</v>
      </c>
      <c r="J761">
        <v>2.630000114</v>
      </c>
      <c r="K761">
        <v>0</v>
      </c>
      <c r="L761">
        <v>0</v>
      </c>
      <c r="M761">
        <v>0</v>
      </c>
      <c r="N761">
        <v>231</v>
      </c>
      <c r="O761">
        <v>783</v>
      </c>
      <c r="P761">
        <v>2181</v>
      </c>
      <c r="Q761">
        <f>SUM(daily_activity[[#This Row],[VeryActiveMinutes]:[SedentaryMinutes]])</f>
        <v>1014</v>
      </c>
      <c r="R761">
        <f>daily_activity[[#This Row],[Total Mintues]]/60</f>
        <v>16.899999999999999</v>
      </c>
      <c r="S761">
        <f>IFERROR(daily_activity[[#This Row],[TotalDistance]]/daily_activity[[#This Row],[TotalSteps]],0)</f>
        <v>6.7177525261813539E-4</v>
      </c>
      <c r="T761">
        <f>IFERROR(daily_activity[[#This Row],[TrackerDistance]]/(daily_activity[[#This Row],[Total Mintues]]*daily_activity[[#This Row],[Step Length]]),0)</f>
        <v>3.86094674556213</v>
      </c>
      <c r="W761" s="13">
        <v>768</v>
      </c>
      <c r="X761" s="13">
        <v>1212</v>
      </c>
      <c r="AD761" s="19" t="s">
        <v>62</v>
      </c>
      <c r="AE761" s="19">
        <v>16.899999999999999</v>
      </c>
      <c r="AF761" s="17">
        <v>3915</v>
      </c>
      <c r="AG761" s="17">
        <v>2181</v>
      </c>
    </row>
    <row r="762" spans="1:33" x14ac:dyDescent="0.3">
      <c r="A762">
        <v>4445114986</v>
      </c>
      <c r="B762" s="1">
        <v>42679</v>
      </c>
      <c r="C762" t="str">
        <f t="shared" si="11"/>
        <v>Saturday</v>
      </c>
      <c r="D762">
        <v>9105</v>
      </c>
      <c r="E762">
        <v>6.1100001339999999</v>
      </c>
      <c r="F762">
        <v>6.1100001339999999</v>
      </c>
      <c r="G762">
        <v>0</v>
      </c>
      <c r="H762">
        <v>2.25</v>
      </c>
      <c r="I762">
        <v>1</v>
      </c>
      <c r="J762">
        <v>2.8599998950000001</v>
      </c>
      <c r="K762">
        <v>0</v>
      </c>
      <c r="L762">
        <v>34</v>
      </c>
      <c r="M762">
        <v>22</v>
      </c>
      <c r="N762">
        <v>232</v>
      </c>
      <c r="O762">
        <v>622</v>
      </c>
      <c r="P762">
        <v>2499</v>
      </c>
      <c r="Q762">
        <f>SUM(daily_activity[[#This Row],[VeryActiveMinutes]:[SedentaryMinutes]])</f>
        <v>910</v>
      </c>
      <c r="R762">
        <f>daily_activity[[#This Row],[Total Mintues]]/60</f>
        <v>15.166666666666666</v>
      </c>
      <c r="S762">
        <f>IFERROR(daily_activity[[#This Row],[TotalDistance]]/daily_activity[[#This Row],[TotalSteps]],0)</f>
        <v>6.7105987193849536E-4</v>
      </c>
      <c r="T762">
        <f>IFERROR(daily_activity[[#This Row],[TrackerDistance]]/(daily_activity[[#This Row],[Total Mintues]]*daily_activity[[#This Row],[Step Length]]),0)</f>
        <v>10.005494505494504</v>
      </c>
      <c r="W762" s="13">
        <v>5135</v>
      </c>
      <c r="X762" s="13">
        <v>1909</v>
      </c>
      <c r="AD762" s="18" t="s">
        <v>59</v>
      </c>
      <c r="AE762" s="18">
        <v>15.166666666666666</v>
      </c>
      <c r="AF762" s="16">
        <v>9105</v>
      </c>
      <c r="AG762" s="16">
        <v>2499</v>
      </c>
    </row>
    <row r="763" spans="1:33" x14ac:dyDescent="0.3">
      <c r="A763">
        <v>4445114986</v>
      </c>
      <c r="B763" s="1">
        <v>42709</v>
      </c>
      <c r="C763" t="str">
        <f t="shared" si="11"/>
        <v>Monday</v>
      </c>
      <c r="D763">
        <v>768</v>
      </c>
      <c r="E763">
        <v>0.519999981</v>
      </c>
      <c r="F763">
        <v>0.519999981</v>
      </c>
      <c r="G763">
        <v>0</v>
      </c>
      <c r="H763">
        <v>0</v>
      </c>
      <c r="I763">
        <v>0</v>
      </c>
      <c r="J763">
        <v>0.519999981</v>
      </c>
      <c r="K763">
        <v>0</v>
      </c>
      <c r="L763">
        <v>0</v>
      </c>
      <c r="M763">
        <v>0</v>
      </c>
      <c r="N763">
        <v>58</v>
      </c>
      <c r="O763">
        <v>380</v>
      </c>
      <c r="P763">
        <v>1212</v>
      </c>
      <c r="Q763">
        <f>SUM(daily_activity[[#This Row],[VeryActiveMinutes]:[SedentaryMinutes]])</f>
        <v>438</v>
      </c>
      <c r="R763">
        <f>daily_activity[[#This Row],[Total Mintues]]/60</f>
        <v>7.3</v>
      </c>
      <c r="S763">
        <f>IFERROR(daily_activity[[#This Row],[TotalDistance]]/daily_activity[[#This Row],[TotalSteps]],0)</f>
        <v>6.7708330859375004E-4</v>
      </c>
      <c r="T763">
        <f>IFERROR(daily_activity[[#This Row],[TrackerDistance]]/(daily_activity[[#This Row],[Total Mintues]]*daily_activity[[#This Row],[Step Length]]),0)</f>
        <v>1.7534246575342465</v>
      </c>
      <c r="W763" s="13">
        <v>3428</v>
      </c>
      <c r="X763" s="13">
        <v>1692</v>
      </c>
      <c r="AD763" s="19" t="s">
        <v>61</v>
      </c>
      <c r="AE763" s="19">
        <v>7.3</v>
      </c>
      <c r="AF763" s="17">
        <v>768</v>
      </c>
      <c r="AG763" s="17">
        <v>1212</v>
      </c>
    </row>
    <row r="764" spans="1:33" x14ac:dyDescent="0.3">
      <c r="A764">
        <v>4558609924</v>
      </c>
      <c r="B764" s="1">
        <v>42708</v>
      </c>
      <c r="C764" t="str">
        <f t="shared" si="11"/>
        <v>Sunday</v>
      </c>
      <c r="D764">
        <v>5135</v>
      </c>
      <c r="E764">
        <v>3.3900001049999999</v>
      </c>
      <c r="F764">
        <v>3.3900001049999999</v>
      </c>
      <c r="G764">
        <v>0</v>
      </c>
      <c r="H764">
        <v>0</v>
      </c>
      <c r="I764">
        <v>0</v>
      </c>
      <c r="J764">
        <v>3.3900001049999999</v>
      </c>
      <c r="K764">
        <v>0</v>
      </c>
      <c r="L764">
        <v>0</v>
      </c>
      <c r="M764">
        <v>0</v>
      </c>
      <c r="N764">
        <v>318</v>
      </c>
      <c r="O764">
        <v>1122</v>
      </c>
      <c r="P764">
        <v>1909</v>
      </c>
      <c r="Q764">
        <f>SUM(daily_activity[[#This Row],[VeryActiveMinutes]:[SedentaryMinutes]])</f>
        <v>1440</v>
      </c>
      <c r="R764">
        <f>daily_activity[[#This Row],[Total Mintues]]/60</f>
        <v>24</v>
      </c>
      <c r="S764">
        <f>IFERROR(daily_activity[[#This Row],[TotalDistance]]/daily_activity[[#This Row],[TotalSteps]],0)</f>
        <v>6.6017528821811099E-4</v>
      </c>
      <c r="T764">
        <f>IFERROR(daily_activity[[#This Row],[TrackerDistance]]/(daily_activity[[#This Row],[Total Mintues]]*daily_activity[[#This Row],[Step Length]]),0)</f>
        <v>3.5659722222222223</v>
      </c>
      <c r="W764" s="13">
        <v>7891</v>
      </c>
      <c r="X764" s="13">
        <v>2066</v>
      </c>
      <c r="AD764" s="18" t="s">
        <v>16</v>
      </c>
      <c r="AE764" s="18">
        <v>24</v>
      </c>
      <c r="AF764" s="16">
        <v>5135</v>
      </c>
      <c r="AG764" s="16">
        <v>1909</v>
      </c>
    </row>
    <row r="765" spans="1:33" x14ac:dyDescent="0.3">
      <c r="A765">
        <v>4558609924</v>
      </c>
      <c r="B765" s="1">
        <v>42374</v>
      </c>
      <c r="C765" t="str">
        <f t="shared" si="11"/>
        <v>Tuesday</v>
      </c>
      <c r="D765">
        <v>3428</v>
      </c>
      <c r="E765">
        <v>2.2699999809999998</v>
      </c>
      <c r="F765">
        <v>2.2699999809999998</v>
      </c>
      <c r="G765">
        <v>0</v>
      </c>
      <c r="H765">
        <v>0</v>
      </c>
      <c r="I765">
        <v>0</v>
      </c>
      <c r="J765">
        <v>2.2699999809999998</v>
      </c>
      <c r="K765">
        <v>0</v>
      </c>
      <c r="L765">
        <v>0</v>
      </c>
      <c r="M765">
        <v>0</v>
      </c>
      <c r="N765">
        <v>190</v>
      </c>
      <c r="O765">
        <v>1121</v>
      </c>
      <c r="P765">
        <v>1692</v>
      </c>
      <c r="Q765">
        <f>SUM(daily_activity[[#This Row],[VeryActiveMinutes]:[SedentaryMinutes]])</f>
        <v>1311</v>
      </c>
      <c r="R765">
        <f>daily_activity[[#This Row],[Total Mintues]]/60</f>
        <v>21.85</v>
      </c>
      <c r="S765">
        <f>IFERROR(daily_activity[[#This Row],[TotalDistance]]/daily_activity[[#This Row],[TotalSteps]],0)</f>
        <v>6.6219369340723446E-4</v>
      </c>
      <c r="T765">
        <f>IFERROR(daily_activity[[#This Row],[TrackerDistance]]/(daily_activity[[#This Row],[Total Mintues]]*daily_activity[[#This Row],[Step Length]]),0)</f>
        <v>2.6147978642257819</v>
      </c>
      <c r="W765" s="13">
        <v>5267</v>
      </c>
      <c r="X765" s="13">
        <v>1953</v>
      </c>
      <c r="AD765" s="19" t="s">
        <v>57</v>
      </c>
      <c r="AE765" s="19">
        <v>21.85</v>
      </c>
      <c r="AF765" s="17">
        <v>3428</v>
      </c>
      <c r="AG765" s="17">
        <v>1692</v>
      </c>
    </row>
    <row r="766" spans="1:33" x14ac:dyDescent="0.3">
      <c r="A766">
        <v>4558609924</v>
      </c>
      <c r="B766" s="1">
        <v>42405</v>
      </c>
      <c r="C766" t="str">
        <f t="shared" si="11"/>
        <v>Friday</v>
      </c>
      <c r="D766">
        <v>7891</v>
      </c>
      <c r="E766">
        <v>5.2199997900000001</v>
      </c>
      <c r="F766">
        <v>5.2199997900000001</v>
      </c>
      <c r="G766">
        <v>0</v>
      </c>
      <c r="H766">
        <v>0</v>
      </c>
      <c r="I766">
        <v>0</v>
      </c>
      <c r="J766">
        <v>5.2199997900000001</v>
      </c>
      <c r="K766">
        <v>0</v>
      </c>
      <c r="L766">
        <v>0</v>
      </c>
      <c r="M766">
        <v>0</v>
      </c>
      <c r="N766">
        <v>383</v>
      </c>
      <c r="O766">
        <v>1057</v>
      </c>
      <c r="P766">
        <v>2066</v>
      </c>
      <c r="Q766">
        <f>SUM(daily_activity[[#This Row],[VeryActiveMinutes]:[SedentaryMinutes]])</f>
        <v>1440</v>
      </c>
      <c r="R766">
        <f>daily_activity[[#This Row],[Total Mintues]]/60</f>
        <v>24</v>
      </c>
      <c r="S766">
        <f>IFERROR(daily_activity[[#This Row],[TotalDistance]]/daily_activity[[#This Row],[TotalSteps]],0)</f>
        <v>6.6151308959574203E-4</v>
      </c>
      <c r="T766">
        <f>IFERROR(daily_activity[[#This Row],[TrackerDistance]]/(daily_activity[[#This Row],[Total Mintues]]*daily_activity[[#This Row],[Step Length]]),0)</f>
        <v>5.4798611111111111</v>
      </c>
      <c r="W766" s="13">
        <v>5232</v>
      </c>
      <c r="X766" s="13">
        <v>1842</v>
      </c>
      <c r="AD766" s="18" t="s">
        <v>58</v>
      </c>
      <c r="AE766" s="18">
        <v>24</v>
      </c>
      <c r="AF766" s="16">
        <v>7891</v>
      </c>
      <c r="AG766" s="16">
        <v>2066</v>
      </c>
    </row>
    <row r="767" spans="1:33" x14ac:dyDescent="0.3">
      <c r="A767">
        <v>4558609924</v>
      </c>
      <c r="B767" s="1">
        <v>42434</v>
      </c>
      <c r="C767" t="str">
        <f t="shared" si="11"/>
        <v>Saturday</v>
      </c>
      <c r="D767">
        <v>5267</v>
      </c>
      <c r="E767">
        <v>3.4800000190000002</v>
      </c>
      <c r="F767">
        <v>3.4800000190000002</v>
      </c>
      <c r="G767">
        <v>0</v>
      </c>
      <c r="H767">
        <v>0.60000002399999997</v>
      </c>
      <c r="I767">
        <v>0.280000001</v>
      </c>
      <c r="J767">
        <v>2.5999999049999998</v>
      </c>
      <c r="K767">
        <v>0</v>
      </c>
      <c r="L767">
        <v>21</v>
      </c>
      <c r="M767">
        <v>10</v>
      </c>
      <c r="N767">
        <v>237</v>
      </c>
      <c r="O767">
        <v>1172</v>
      </c>
      <c r="P767">
        <v>1953</v>
      </c>
      <c r="Q767">
        <f>SUM(daily_activity[[#This Row],[VeryActiveMinutes]:[SedentaryMinutes]])</f>
        <v>1440</v>
      </c>
      <c r="R767">
        <f>daily_activity[[#This Row],[Total Mintues]]/60</f>
        <v>24</v>
      </c>
      <c r="S767">
        <f>IFERROR(daily_activity[[#This Row],[TotalDistance]]/daily_activity[[#This Row],[TotalSteps]],0)</f>
        <v>6.6071767970381624E-4</v>
      </c>
      <c r="T767">
        <f>IFERROR(daily_activity[[#This Row],[TrackerDistance]]/(daily_activity[[#This Row],[Total Mintues]]*daily_activity[[#This Row],[Step Length]]),0)</f>
        <v>3.6576388888888891</v>
      </c>
      <c r="W767" s="13">
        <v>10611</v>
      </c>
      <c r="X767" s="13">
        <v>2262</v>
      </c>
      <c r="AD767" s="19" t="s">
        <v>59</v>
      </c>
      <c r="AE767" s="19">
        <v>24</v>
      </c>
      <c r="AF767" s="17">
        <v>5267</v>
      </c>
      <c r="AG767" s="17">
        <v>1953</v>
      </c>
    </row>
    <row r="768" spans="1:33" x14ac:dyDescent="0.3">
      <c r="A768">
        <v>4558609924</v>
      </c>
      <c r="B768" s="1">
        <v>42465</v>
      </c>
      <c r="C768" t="str">
        <f t="shared" si="11"/>
        <v>Tuesday</v>
      </c>
      <c r="D768">
        <v>5232</v>
      </c>
      <c r="E768">
        <v>3.460000038</v>
      </c>
      <c r="F768">
        <v>3.460000038</v>
      </c>
      <c r="G768">
        <v>0</v>
      </c>
      <c r="H768">
        <v>0</v>
      </c>
      <c r="I768">
        <v>0</v>
      </c>
      <c r="J768">
        <v>3.460000038</v>
      </c>
      <c r="K768">
        <v>0</v>
      </c>
      <c r="L768">
        <v>0</v>
      </c>
      <c r="M768">
        <v>0</v>
      </c>
      <c r="N768">
        <v>252</v>
      </c>
      <c r="O768">
        <v>1188</v>
      </c>
      <c r="P768">
        <v>1842</v>
      </c>
      <c r="Q768">
        <f>SUM(daily_activity[[#This Row],[VeryActiveMinutes]:[SedentaryMinutes]])</f>
        <v>1440</v>
      </c>
      <c r="R768">
        <f>daily_activity[[#This Row],[Total Mintues]]/60</f>
        <v>24</v>
      </c>
      <c r="S768">
        <f>IFERROR(daily_activity[[#This Row],[TotalDistance]]/daily_activity[[#This Row],[TotalSteps]],0)</f>
        <v>6.6131499197247701E-4</v>
      </c>
      <c r="T768">
        <f>IFERROR(daily_activity[[#This Row],[TrackerDistance]]/(daily_activity[[#This Row],[Total Mintues]]*daily_activity[[#This Row],[Step Length]]),0)</f>
        <v>3.6333333333333333</v>
      </c>
      <c r="W768" s="13">
        <v>3755</v>
      </c>
      <c r="X768" s="13">
        <v>1722</v>
      </c>
      <c r="AD768" s="18" t="s">
        <v>57</v>
      </c>
      <c r="AE768" s="18">
        <v>24</v>
      </c>
      <c r="AF768" s="16">
        <v>5232</v>
      </c>
      <c r="AG768" s="16">
        <v>1842</v>
      </c>
    </row>
    <row r="769" spans="1:33" x14ac:dyDescent="0.3">
      <c r="A769">
        <v>4558609924</v>
      </c>
      <c r="B769" s="1">
        <v>42495</v>
      </c>
      <c r="C769" t="str">
        <f t="shared" si="11"/>
        <v>Thursday</v>
      </c>
      <c r="D769">
        <v>10611</v>
      </c>
      <c r="E769">
        <v>7.0100002290000001</v>
      </c>
      <c r="F769">
        <v>7.0100002290000001</v>
      </c>
      <c r="G769">
        <v>0</v>
      </c>
      <c r="H769">
        <v>1.0099999900000001</v>
      </c>
      <c r="I769">
        <v>0.5</v>
      </c>
      <c r="J769">
        <v>5.5100002290000001</v>
      </c>
      <c r="K769">
        <v>0</v>
      </c>
      <c r="L769">
        <v>14</v>
      </c>
      <c r="M769">
        <v>8</v>
      </c>
      <c r="N769">
        <v>370</v>
      </c>
      <c r="O769">
        <v>1048</v>
      </c>
      <c r="P769">
        <v>2262</v>
      </c>
      <c r="Q769">
        <f>SUM(daily_activity[[#This Row],[VeryActiveMinutes]:[SedentaryMinutes]])</f>
        <v>1440</v>
      </c>
      <c r="R769">
        <f>daily_activity[[#This Row],[Total Mintues]]/60</f>
        <v>24</v>
      </c>
      <c r="S769">
        <f>IFERROR(daily_activity[[#This Row],[TotalDistance]]/daily_activity[[#This Row],[TotalSteps]],0)</f>
        <v>6.6063521147865427E-4</v>
      </c>
      <c r="T769">
        <f>IFERROR(daily_activity[[#This Row],[TrackerDistance]]/(daily_activity[[#This Row],[Total Mintues]]*daily_activity[[#This Row],[Step Length]]),0)</f>
        <v>7.3687499999999995</v>
      </c>
      <c r="W769" s="13">
        <v>8237</v>
      </c>
      <c r="X769" s="13">
        <v>1973</v>
      </c>
      <c r="AD769" s="19" t="s">
        <v>60</v>
      </c>
      <c r="AE769" s="19">
        <v>24</v>
      </c>
      <c r="AF769" s="17">
        <v>10611</v>
      </c>
      <c r="AG769" s="17">
        <v>2262</v>
      </c>
    </row>
    <row r="770" spans="1:33" x14ac:dyDescent="0.3">
      <c r="A770">
        <v>4558609924</v>
      </c>
      <c r="B770" s="1">
        <v>42526</v>
      </c>
      <c r="C770" t="str">
        <f t="shared" si="11"/>
        <v>Sunday</v>
      </c>
      <c r="D770">
        <v>3755</v>
      </c>
      <c r="E770">
        <v>2.4800000190000002</v>
      </c>
      <c r="F770">
        <v>2.4800000190000002</v>
      </c>
      <c r="G770">
        <v>0</v>
      </c>
      <c r="H770">
        <v>0</v>
      </c>
      <c r="I770">
        <v>0</v>
      </c>
      <c r="J770">
        <v>2.4800000190000002</v>
      </c>
      <c r="K770">
        <v>0</v>
      </c>
      <c r="L770">
        <v>0</v>
      </c>
      <c r="M770">
        <v>0</v>
      </c>
      <c r="N770">
        <v>202</v>
      </c>
      <c r="O770">
        <v>1238</v>
      </c>
      <c r="P770">
        <v>1722</v>
      </c>
      <c r="Q770">
        <f>SUM(daily_activity[[#This Row],[VeryActiveMinutes]:[SedentaryMinutes]])</f>
        <v>1440</v>
      </c>
      <c r="R770">
        <f>daily_activity[[#This Row],[Total Mintues]]/60</f>
        <v>24</v>
      </c>
      <c r="S770">
        <f>IFERROR(daily_activity[[#This Row],[TotalDistance]]/daily_activity[[#This Row],[TotalSteps]],0)</f>
        <v>6.6045273475366184E-4</v>
      </c>
      <c r="T770">
        <f>IFERROR(daily_activity[[#This Row],[TrackerDistance]]/(daily_activity[[#This Row],[Total Mintues]]*daily_activity[[#This Row],[Step Length]]),0)</f>
        <v>2.6076388888888888</v>
      </c>
      <c r="W770" s="13">
        <v>6543</v>
      </c>
      <c r="X770" s="13">
        <v>2666</v>
      </c>
      <c r="AD770" s="18" t="s">
        <v>16</v>
      </c>
      <c r="AE770" s="18">
        <v>24</v>
      </c>
      <c r="AF770" s="16">
        <v>3755</v>
      </c>
      <c r="AG770" s="16">
        <v>1722</v>
      </c>
    </row>
    <row r="771" spans="1:33" x14ac:dyDescent="0.3">
      <c r="A771">
        <v>4558609924</v>
      </c>
      <c r="B771" s="1">
        <v>42556</v>
      </c>
      <c r="C771" t="str">
        <f t="shared" ref="C771:C834" si="12">TEXT(B771,"dddd")</f>
        <v>Tuesday</v>
      </c>
      <c r="D771">
        <v>8237</v>
      </c>
      <c r="E771">
        <v>5.4400000569999998</v>
      </c>
      <c r="F771">
        <v>5.4400000569999998</v>
      </c>
      <c r="G771">
        <v>0</v>
      </c>
      <c r="H771">
        <v>1.6100000139999999</v>
      </c>
      <c r="I771">
        <v>1</v>
      </c>
      <c r="J771">
        <v>2.829999924</v>
      </c>
      <c r="K771">
        <v>0</v>
      </c>
      <c r="L771">
        <v>23</v>
      </c>
      <c r="M771">
        <v>16</v>
      </c>
      <c r="N771">
        <v>233</v>
      </c>
      <c r="O771">
        <v>1116</v>
      </c>
      <c r="P771">
        <v>1973</v>
      </c>
      <c r="Q771">
        <f>SUM(daily_activity[[#This Row],[VeryActiveMinutes]:[SedentaryMinutes]])</f>
        <v>1388</v>
      </c>
      <c r="R771">
        <f>daily_activity[[#This Row],[Total Mintues]]/60</f>
        <v>23.133333333333333</v>
      </c>
      <c r="S771">
        <f>IFERROR(daily_activity[[#This Row],[TotalDistance]]/daily_activity[[#This Row],[TotalSteps]],0)</f>
        <v>6.6043463117639912E-4</v>
      </c>
      <c r="T771">
        <f>IFERROR(daily_activity[[#This Row],[TrackerDistance]]/(daily_activity[[#This Row],[Total Mintues]]*daily_activity[[#This Row],[Step Length]]),0)</f>
        <v>5.9344380403458219</v>
      </c>
      <c r="W771" s="13">
        <v>11451</v>
      </c>
      <c r="X771" s="13">
        <v>2223</v>
      </c>
      <c r="AD771" s="19" t="s">
        <v>57</v>
      </c>
      <c r="AE771" s="19">
        <v>23.133333333333333</v>
      </c>
      <c r="AF771" s="17">
        <v>8237</v>
      </c>
      <c r="AG771" s="17">
        <v>1973</v>
      </c>
    </row>
    <row r="772" spans="1:33" x14ac:dyDescent="0.3">
      <c r="A772">
        <v>4558609924</v>
      </c>
      <c r="B772" s="1">
        <v>42587</v>
      </c>
      <c r="C772" t="str">
        <f t="shared" si="12"/>
        <v>Friday</v>
      </c>
      <c r="D772">
        <v>6543</v>
      </c>
      <c r="E772">
        <v>4.329999924</v>
      </c>
      <c r="F772">
        <v>4.329999924</v>
      </c>
      <c r="G772">
        <v>0</v>
      </c>
      <c r="H772">
        <v>1.7999999520000001</v>
      </c>
      <c r="I772">
        <v>0.5</v>
      </c>
      <c r="J772">
        <v>2.0199999809999998</v>
      </c>
      <c r="K772">
        <v>0</v>
      </c>
      <c r="L772">
        <v>66</v>
      </c>
      <c r="M772">
        <v>35</v>
      </c>
      <c r="N772">
        <v>238</v>
      </c>
      <c r="O772">
        <v>1019</v>
      </c>
      <c r="P772">
        <v>2666</v>
      </c>
      <c r="Q772">
        <f>SUM(daily_activity[[#This Row],[VeryActiveMinutes]:[SedentaryMinutes]])</f>
        <v>1358</v>
      </c>
      <c r="R772">
        <f>daily_activity[[#This Row],[Total Mintues]]/60</f>
        <v>22.633333333333333</v>
      </c>
      <c r="S772">
        <f>IFERROR(daily_activity[[#This Row],[TotalDistance]]/daily_activity[[#This Row],[TotalSteps]],0)</f>
        <v>6.6177593214121965E-4</v>
      </c>
      <c r="T772">
        <f>IFERROR(daily_activity[[#This Row],[TrackerDistance]]/(daily_activity[[#This Row],[Total Mintues]]*daily_activity[[#This Row],[Step Length]]),0)</f>
        <v>4.8181148748159055</v>
      </c>
      <c r="W772" s="13">
        <v>6435</v>
      </c>
      <c r="X772" s="13">
        <v>1889</v>
      </c>
      <c r="AD772" s="18" t="s">
        <v>58</v>
      </c>
      <c r="AE772" s="18">
        <v>22.633333333333333</v>
      </c>
      <c r="AF772" s="16">
        <v>6543</v>
      </c>
      <c r="AG772" s="16">
        <v>2666</v>
      </c>
    </row>
    <row r="773" spans="1:33" x14ac:dyDescent="0.3">
      <c r="A773">
        <v>4558609924</v>
      </c>
      <c r="B773" s="1">
        <v>42618</v>
      </c>
      <c r="C773" t="str">
        <f t="shared" si="12"/>
        <v>Monday</v>
      </c>
      <c r="D773">
        <v>11451</v>
      </c>
      <c r="E773">
        <v>7.5700001720000003</v>
      </c>
      <c r="F773">
        <v>7.5700001720000003</v>
      </c>
      <c r="G773">
        <v>0</v>
      </c>
      <c r="H773">
        <v>0.43000000700000002</v>
      </c>
      <c r="I773">
        <v>1.6200000050000001</v>
      </c>
      <c r="J773">
        <v>5.5199999809999998</v>
      </c>
      <c r="K773">
        <v>0</v>
      </c>
      <c r="L773">
        <v>6</v>
      </c>
      <c r="M773">
        <v>30</v>
      </c>
      <c r="N773">
        <v>339</v>
      </c>
      <c r="O773">
        <v>1065</v>
      </c>
      <c r="P773">
        <v>2223</v>
      </c>
      <c r="Q773">
        <f>SUM(daily_activity[[#This Row],[VeryActiveMinutes]:[SedentaryMinutes]])</f>
        <v>1440</v>
      </c>
      <c r="R773">
        <f>daily_activity[[#This Row],[Total Mintues]]/60</f>
        <v>24</v>
      </c>
      <c r="S773">
        <f>IFERROR(daily_activity[[#This Row],[TotalDistance]]/daily_activity[[#This Row],[TotalSteps]],0)</f>
        <v>6.6107765016155799E-4</v>
      </c>
      <c r="T773">
        <f>IFERROR(daily_activity[[#This Row],[TrackerDistance]]/(daily_activity[[#This Row],[Total Mintues]]*daily_activity[[#This Row],[Step Length]]),0)</f>
        <v>7.9520833333333334</v>
      </c>
      <c r="W773" s="13">
        <v>9108</v>
      </c>
      <c r="X773" s="13">
        <v>2131</v>
      </c>
      <c r="AD773" s="19" t="s">
        <v>61</v>
      </c>
      <c r="AE773" s="19">
        <v>24</v>
      </c>
      <c r="AF773" s="17">
        <v>11451</v>
      </c>
      <c r="AG773" s="17">
        <v>2223</v>
      </c>
    </row>
    <row r="774" spans="1:33" x14ac:dyDescent="0.3">
      <c r="A774">
        <v>4558609924</v>
      </c>
      <c r="B774" s="1">
        <v>42648</v>
      </c>
      <c r="C774" t="str">
        <f t="shared" si="12"/>
        <v>Wednesday</v>
      </c>
      <c r="D774">
        <v>6435</v>
      </c>
      <c r="E774">
        <v>4.25</v>
      </c>
      <c r="F774">
        <v>4.25</v>
      </c>
      <c r="G774">
        <v>0</v>
      </c>
      <c r="H774">
        <v>0.74000001000000004</v>
      </c>
      <c r="I774">
        <v>1.1200000050000001</v>
      </c>
      <c r="J774">
        <v>2.3900001049999999</v>
      </c>
      <c r="K774">
        <v>0</v>
      </c>
      <c r="L774">
        <v>11</v>
      </c>
      <c r="M774">
        <v>18</v>
      </c>
      <c r="N774">
        <v>220</v>
      </c>
      <c r="O774">
        <v>1191</v>
      </c>
      <c r="P774">
        <v>1889</v>
      </c>
      <c r="Q774">
        <f>SUM(daily_activity[[#This Row],[VeryActiveMinutes]:[SedentaryMinutes]])</f>
        <v>1440</v>
      </c>
      <c r="R774">
        <f>daily_activity[[#This Row],[Total Mintues]]/60</f>
        <v>24</v>
      </c>
      <c r="S774">
        <f>IFERROR(daily_activity[[#This Row],[TotalDistance]]/daily_activity[[#This Row],[TotalSteps]],0)</f>
        <v>6.6045066045066045E-4</v>
      </c>
      <c r="T774">
        <f>IFERROR(daily_activity[[#This Row],[TrackerDistance]]/(daily_activity[[#This Row],[Total Mintues]]*daily_activity[[#This Row],[Step Length]]),0)</f>
        <v>4.46875</v>
      </c>
      <c r="W774" s="13">
        <v>6307</v>
      </c>
      <c r="X774" s="13">
        <v>1452</v>
      </c>
      <c r="AD774" s="18" t="s">
        <v>62</v>
      </c>
      <c r="AE774" s="18">
        <v>24</v>
      </c>
      <c r="AF774" s="16">
        <v>6435</v>
      </c>
      <c r="AG774" s="16">
        <v>1889</v>
      </c>
    </row>
    <row r="775" spans="1:33" x14ac:dyDescent="0.3">
      <c r="A775">
        <v>4558609924</v>
      </c>
      <c r="B775" s="1">
        <v>42679</v>
      </c>
      <c r="C775" t="str">
        <f t="shared" si="12"/>
        <v>Saturday</v>
      </c>
      <c r="D775">
        <v>9108</v>
      </c>
      <c r="E775">
        <v>6.0199999809999998</v>
      </c>
      <c r="F775">
        <v>6.0199999809999998</v>
      </c>
      <c r="G775">
        <v>0</v>
      </c>
      <c r="H775">
        <v>0.25999999000000001</v>
      </c>
      <c r="I775">
        <v>1.8200000519999999</v>
      </c>
      <c r="J775">
        <v>3.9400000569999998</v>
      </c>
      <c r="K775">
        <v>0</v>
      </c>
      <c r="L775">
        <v>4</v>
      </c>
      <c r="M775">
        <v>31</v>
      </c>
      <c r="N775">
        <v>324</v>
      </c>
      <c r="O775">
        <v>1081</v>
      </c>
      <c r="P775">
        <v>2131</v>
      </c>
      <c r="Q775">
        <f>SUM(daily_activity[[#This Row],[VeryActiveMinutes]:[SedentaryMinutes]])</f>
        <v>1440</v>
      </c>
      <c r="R775">
        <f>daily_activity[[#This Row],[Total Mintues]]/60</f>
        <v>24</v>
      </c>
      <c r="S775">
        <f>IFERROR(daily_activity[[#This Row],[TotalDistance]]/daily_activity[[#This Row],[TotalSteps]],0)</f>
        <v>6.6095739800175665E-4</v>
      </c>
      <c r="T775">
        <f>IFERROR(daily_activity[[#This Row],[TrackerDistance]]/(daily_activity[[#This Row],[Total Mintues]]*daily_activity[[#This Row],[Step Length]]),0)</f>
        <v>6.3250000000000002</v>
      </c>
      <c r="W775" s="13">
        <v>7213</v>
      </c>
      <c r="X775" s="13">
        <v>2947</v>
      </c>
      <c r="AD775" s="19" t="s">
        <v>59</v>
      </c>
      <c r="AE775" s="19">
        <v>24</v>
      </c>
      <c r="AF775" s="17">
        <v>9108</v>
      </c>
      <c r="AG775" s="17">
        <v>2131</v>
      </c>
    </row>
    <row r="776" spans="1:33" x14ac:dyDescent="0.3">
      <c r="A776">
        <v>4558609924</v>
      </c>
      <c r="B776" s="1">
        <v>42709</v>
      </c>
      <c r="C776" t="str">
        <f t="shared" si="12"/>
        <v>Monday</v>
      </c>
      <c r="D776">
        <v>6307</v>
      </c>
      <c r="E776">
        <v>4.170000076</v>
      </c>
      <c r="F776">
        <v>4.170000076</v>
      </c>
      <c r="G776">
        <v>0</v>
      </c>
      <c r="H776">
        <v>0</v>
      </c>
      <c r="I776">
        <v>0</v>
      </c>
      <c r="J776">
        <v>4.170000076</v>
      </c>
      <c r="K776">
        <v>0</v>
      </c>
      <c r="L776">
        <v>0</v>
      </c>
      <c r="M776">
        <v>0</v>
      </c>
      <c r="N776">
        <v>247</v>
      </c>
      <c r="O776">
        <v>736</v>
      </c>
      <c r="P776">
        <v>1452</v>
      </c>
      <c r="Q776">
        <f>SUM(daily_activity[[#This Row],[VeryActiveMinutes]:[SedentaryMinutes]])</f>
        <v>983</v>
      </c>
      <c r="R776">
        <f>daily_activity[[#This Row],[Total Mintues]]/60</f>
        <v>16.383333333333333</v>
      </c>
      <c r="S776">
        <f>IFERROR(daily_activity[[#This Row],[TotalDistance]]/daily_activity[[#This Row],[TotalSteps]],0)</f>
        <v>6.6117014047883309E-4</v>
      </c>
      <c r="T776">
        <f>IFERROR(daily_activity[[#This Row],[TrackerDistance]]/(daily_activity[[#This Row],[Total Mintues]]*daily_activity[[#This Row],[Step Length]]),0)</f>
        <v>6.416073245167853</v>
      </c>
      <c r="W776" s="13">
        <v>0</v>
      </c>
      <c r="X776" s="13">
        <v>2017</v>
      </c>
      <c r="AD776" s="18" t="s">
        <v>61</v>
      </c>
      <c r="AE776" s="18">
        <v>16.383333333333333</v>
      </c>
      <c r="AF776" s="16">
        <v>6307</v>
      </c>
      <c r="AG776" s="16">
        <v>1452</v>
      </c>
    </row>
    <row r="777" spans="1:33" x14ac:dyDescent="0.3">
      <c r="A777">
        <v>4702921684</v>
      </c>
      <c r="B777" s="1">
        <v>42708</v>
      </c>
      <c r="C777" t="str">
        <f t="shared" si="12"/>
        <v>Sunday</v>
      </c>
      <c r="D777">
        <v>7213</v>
      </c>
      <c r="E777">
        <v>5.8800001139999996</v>
      </c>
      <c r="F777">
        <v>5.8800001139999996</v>
      </c>
      <c r="G777">
        <v>0</v>
      </c>
      <c r="H777">
        <v>0</v>
      </c>
      <c r="I777">
        <v>0</v>
      </c>
      <c r="J777">
        <v>5.8499999049999998</v>
      </c>
      <c r="K777">
        <v>0</v>
      </c>
      <c r="L777">
        <v>0</v>
      </c>
      <c r="M777">
        <v>0</v>
      </c>
      <c r="N777">
        <v>263</v>
      </c>
      <c r="O777">
        <v>718</v>
      </c>
      <c r="P777">
        <v>2947</v>
      </c>
      <c r="Q777">
        <f>SUM(daily_activity[[#This Row],[VeryActiveMinutes]:[SedentaryMinutes]])</f>
        <v>981</v>
      </c>
      <c r="R777">
        <f>daily_activity[[#This Row],[Total Mintues]]/60</f>
        <v>16.350000000000001</v>
      </c>
      <c r="S777">
        <f>IFERROR(daily_activity[[#This Row],[TotalDistance]]/daily_activity[[#This Row],[TotalSteps]],0)</f>
        <v>8.1519480299459301E-4</v>
      </c>
      <c r="T777">
        <f>IFERROR(daily_activity[[#This Row],[TrackerDistance]]/(daily_activity[[#This Row],[Total Mintues]]*daily_activity[[#This Row],[Step Length]]),0)</f>
        <v>7.3527013251783897</v>
      </c>
      <c r="W777" s="13">
        <v>7245</v>
      </c>
      <c r="X777" s="13">
        <v>2859</v>
      </c>
      <c r="AD777" s="19" t="s">
        <v>16</v>
      </c>
      <c r="AE777" s="19">
        <v>16.350000000000001</v>
      </c>
      <c r="AF777" s="17">
        <v>7213</v>
      </c>
      <c r="AG777" s="17">
        <v>2947</v>
      </c>
    </row>
    <row r="778" spans="1:33" x14ac:dyDescent="0.3">
      <c r="A778">
        <v>4702921684</v>
      </c>
      <c r="B778" s="1">
        <v>42374</v>
      </c>
      <c r="C778" t="str">
        <f t="shared" si="12"/>
        <v>Tuesday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1440</v>
      </c>
      <c r="P778">
        <v>2017</v>
      </c>
      <c r="Q778">
        <f>SUM(daily_activity[[#This Row],[VeryActiveMinutes]:[SedentaryMinutes]])</f>
        <v>1440</v>
      </c>
      <c r="R778">
        <f>daily_activity[[#This Row],[Total Mintues]]/60</f>
        <v>24</v>
      </c>
      <c r="S778">
        <f>IFERROR(daily_activity[[#This Row],[TotalDistance]]/daily_activity[[#This Row],[TotalSteps]],0)</f>
        <v>0</v>
      </c>
      <c r="T778">
        <f>IFERROR(daily_activity[[#This Row],[TrackerDistance]]/(daily_activity[[#This Row],[Total Mintues]]*daily_activity[[#This Row],[Step Length]]),0)</f>
        <v>0</v>
      </c>
      <c r="W778" s="13">
        <v>9454</v>
      </c>
      <c r="X778" s="13">
        <v>3145</v>
      </c>
      <c r="AD778" s="18" t="s">
        <v>57</v>
      </c>
      <c r="AE778" s="18">
        <v>24</v>
      </c>
      <c r="AF778" s="16">
        <v>0</v>
      </c>
      <c r="AG778" s="16">
        <v>2017</v>
      </c>
    </row>
    <row r="779" spans="1:33" x14ac:dyDescent="0.3">
      <c r="A779">
        <v>4702921684</v>
      </c>
      <c r="B779" s="1">
        <v>42405</v>
      </c>
      <c r="C779" t="str">
        <f t="shared" si="12"/>
        <v>Friday</v>
      </c>
      <c r="D779">
        <v>7245</v>
      </c>
      <c r="E779">
        <v>5.920000076</v>
      </c>
      <c r="F779">
        <v>5.920000076</v>
      </c>
      <c r="G779">
        <v>0</v>
      </c>
      <c r="H779">
        <v>0.37999999499999998</v>
      </c>
      <c r="I779">
        <v>1.7400000099999999</v>
      </c>
      <c r="J779">
        <v>3.7599999899999998</v>
      </c>
      <c r="K779">
        <v>0</v>
      </c>
      <c r="L779">
        <v>5</v>
      </c>
      <c r="M779">
        <v>40</v>
      </c>
      <c r="N779">
        <v>195</v>
      </c>
      <c r="O779">
        <v>1131</v>
      </c>
      <c r="P779">
        <v>2859</v>
      </c>
      <c r="Q779">
        <f>SUM(daily_activity[[#This Row],[VeryActiveMinutes]:[SedentaryMinutes]])</f>
        <v>1371</v>
      </c>
      <c r="R779">
        <f>daily_activity[[#This Row],[Total Mintues]]/60</f>
        <v>22.85</v>
      </c>
      <c r="S779">
        <f>IFERROR(daily_activity[[#This Row],[TotalDistance]]/daily_activity[[#This Row],[TotalSteps]],0)</f>
        <v>8.1711526238785373E-4</v>
      </c>
      <c r="T779">
        <f>IFERROR(daily_activity[[#This Row],[TrackerDistance]]/(daily_activity[[#This Row],[Total Mintues]]*daily_activity[[#This Row],[Step Length]]),0)</f>
        <v>5.2844638949671765</v>
      </c>
      <c r="W779" s="13">
        <v>8161</v>
      </c>
      <c r="X779" s="13">
        <v>3004</v>
      </c>
      <c r="AD779" s="19" t="s">
        <v>58</v>
      </c>
      <c r="AE779" s="19">
        <v>22.85</v>
      </c>
      <c r="AF779" s="17">
        <v>7245</v>
      </c>
      <c r="AG779" s="17">
        <v>2859</v>
      </c>
    </row>
    <row r="780" spans="1:33" x14ac:dyDescent="0.3">
      <c r="A780">
        <v>4702921684</v>
      </c>
      <c r="B780" s="1">
        <v>42434</v>
      </c>
      <c r="C780" t="str">
        <f t="shared" si="12"/>
        <v>Saturday</v>
      </c>
      <c r="D780">
        <v>9454</v>
      </c>
      <c r="E780">
        <v>7.670000076</v>
      </c>
      <c r="F780">
        <v>7.670000076</v>
      </c>
      <c r="G780">
        <v>0</v>
      </c>
      <c r="H780">
        <v>0</v>
      </c>
      <c r="I780">
        <v>0</v>
      </c>
      <c r="J780">
        <v>7.670000076</v>
      </c>
      <c r="K780">
        <v>0</v>
      </c>
      <c r="L780">
        <v>0</v>
      </c>
      <c r="M780">
        <v>0</v>
      </c>
      <c r="N780">
        <v>313</v>
      </c>
      <c r="O780">
        <v>729</v>
      </c>
      <c r="P780">
        <v>3145</v>
      </c>
      <c r="Q780">
        <f>SUM(daily_activity[[#This Row],[VeryActiveMinutes]:[SedentaryMinutes]])</f>
        <v>1042</v>
      </c>
      <c r="R780">
        <f>daily_activity[[#This Row],[Total Mintues]]/60</f>
        <v>17.366666666666667</v>
      </c>
      <c r="S780">
        <f>IFERROR(daily_activity[[#This Row],[TotalDistance]]/daily_activity[[#This Row],[TotalSteps]],0)</f>
        <v>8.1129681362386292E-4</v>
      </c>
      <c r="T780">
        <f>IFERROR(daily_activity[[#This Row],[TrackerDistance]]/(daily_activity[[#This Row],[Total Mintues]]*daily_activity[[#This Row],[Step Length]]),0)</f>
        <v>9.0729366602687129</v>
      </c>
      <c r="W780" s="13">
        <v>8614</v>
      </c>
      <c r="X780" s="13">
        <v>3006</v>
      </c>
      <c r="AD780" s="18" t="s">
        <v>59</v>
      </c>
      <c r="AE780" s="18">
        <v>17.366666666666667</v>
      </c>
      <c r="AF780" s="16">
        <v>9454</v>
      </c>
      <c r="AG780" s="16">
        <v>3145</v>
      </c>
    </row>
    <row r="781" spans="1:33" x14ac:dyDescent="0.3">
      <c r="A781">
        <v>4702921684</v>
      </c>
      <c r="B781" s="1">
        <v>42465</v>
      </c>
      <c r="C781" t="str">
        <f t="shared" si="12"/>
        <v>Tuesday</v>
      </c>
      <c r="D781">
        <v>8161</v>
      </c>
      <c r="E781">
        <v>6.6199998860000004</v>
      </c>
      <c r="F781">
        <v>6.6199998860000004</v>
      </c>
      <c r="G781">
        <v>0</v>
      </c>
      <c r="H781">
        <v>0.34000000400000002</v>
      </c>
      <c r="I781">
        <v>0.730000019</v>
      </c>
      <c r="J781">
        <v>5.5399999619999996</v>
      </c>
      <c r="K781">
        <v>0</v>
      </c>
      <c r="L781">
        <v>4</v>
      </c>
      <c r="M781">
        <v>15</v>
      </c>
      <c r="N781">
        <v>251</v>
      </c>
      <c r="O781">
        <v>757</v>
      </c>
      <c r="P781">
        <v>3004</v>
      </c>
      <c r="Q781">
        <f>SUM(daily_activity[[#This Row],[VeryActiveMinutes]:[SedentaryMinutes]])</f>
        <v>1027</v>
      </c>
      <c r="R781">
        <f>daily_activity[[#This Row],[Total Mintues]]/60</f>
        <v>17.116666666666667</v>
      </c>
      <c r="S781">
        <f>IFERROR(daily_activity[[#This Row],[TotalDistance]]/daily_activity[[#This Row],[TotalSteps]],0)</f>
        <v>8.1117508712167633E-4</v>
      </c>
      <c r="T781">
        <f>IFERROR(daily_activity[[#This Row],[TrackerDistance]]/(daily_activity[[#This Row],[Total Mintues]]*daily_activity[[#This Row],[Step Length]]),0)</f>
        <v>7.9464459591041869</v>
      </c>
      <c r="W781" s="13">
        <v>6943</v>
      </c>
      <c r="X781" s="13">
        <v>2859</v>
      </c>
      <c r="AD781" s="19" t="s">
        <v>57</v>
      </c>
      <c r="AE781" s="19">
        <v>17.116666666666667</v>
      </c>
      <c r="AF781" s="17">
        <v>8161</v>
      </c>
      <c r="AG781" s="17">
        <v>3004</v>
      </c>
    </row>
    <row r="782" spans="1:33" x14ac:dyDescent="0.3">
      <c r="A782">
        <v>4702921684</v>
      </c>
      <c r="B782" s="1">
        <v>42495</v>
      </c>
      <c r="C782" t="str">
        <f t="shared" si="12"/>
        <v>Thursday</v>
      </c>
      <c r="D782">
        <v>8614</v>
      </c>
      <c r="E782">
        <v>6.9899997709999999</v>
      </c>
      <c r="F782">
        <v>6.9899997709999999</v>
      </c>
      <c r="G782">
        <v>0</v>
      </c>
      <c r="H782">
        <v>0.670000017</v>
      </c>
      <c r="I782">
        <v>0.219999999</v>
      </c>
      <c r="J782">
        <v>6.0900001530000001</v>
      </c>
      <c r="K782">
        <v>0</v>
      </c>
      <c r="L782">
        <v>8</v>
      </c>
      <c r="M782">
        <v>5</v>
      </c>
      <c r="N782">
        <v>241</v>
      </c>
      <c r="O782">
        <v>745</v>
      </c>
      <c r="P782">
        <v>3006</v>
      </c>
      <c r="Q782">
        <f>SUM(daily_activity[[#This Row],[VeryActiveMinutes]:[SedentaryMinutes]])</f>
        <v>999</v>
      </c>
      <c r="R782">
        <f>daily_activity[[#This Row],[Total Mintues]]/60</f>
        <v>16.649999999999999</v>
      </c>
      <c r="S782">
        <f>IFERROR(daily_activity[[#This Row],[TotalDistance]]/daily_activity[[#This Row],[TotalSteps]],0)</f>
        <v>8.1146967390294863E-4</v>
      </c>
      <c r="T782">
        <f>IFERROR(daily_activity[[#This Row],[TrackerDistance]]/(daily_activity[[#This Row],[Total Mintues]]*daily_activity[[#This Row],[Step Length]]),0)</f>
        <v>8.6226226226226235</v>
      </c>
      <c r="W782" s="13">
        <v>14370</v>
      </c>
      <c r="X782" s="13">
        <v>3683</v>
      </c>
      <c r="AD782" s="18" t="s">
        <v>60</v>
      </c>
      <c r="AE782" s="18">
        <v>16.649999999999999</v>
      </c>
      <c r="AF782" s="16">
        <v>8614</v>
      </c>
      <c r="AG782" s="16">
        <v>3006</v>
      </c>
    </row>
    <row r="783" spans="1:33" x14ac:dyDescent="0.3">
      <c r="A783">
        <v>4702921684</v>
      </c>
      <c r="B783" s="1">
        <v>42526</v>
      </c>
      <c r="C783" t="str">
        <f t="shared" si="12"/>
        <v>Sunday</v>
      </c>
      <c r="D783">
        <v>6943</v>
      </c>
      <c r="E783">
        <v>5.6300001139999996</v>
      </c>
      <c r="F783">
        <v>5.6300001139999996</v>
      </c>
      <c r="G783">
        <v>0</v>
      </c>
      <c r="H783">
        <v>7.9999998000000003E-2</v>
      </c>
      <c r="I783">
        <v>0.66000002599999996</v>
      </c>
      <c r="J783">
        <v>4.8699998860000004</v>
      </c>
      <c r="K783">
        <v>0</v>
      </c>
      <c r="L783">
        <v>1</v>
      </c>
      <c r="M783">
        <v>16</v>
      </c>
      <c r="N783">
        <v>207</v>
      </c>
      <c r="O783">
        <v>682</v>
      </c>
      <c r="P783">
        <v>2859</v>
      </c>
      <c r="Q783">
        <f>SUM(daily_activity[[#This Row],[VeryActiveMinutes]:[SedentaryMinutes]])</f>
        <v>906</v>
      </c>
      <c r="R783">
        <f>daily_activity[[#This Row],[Total Mintues]]/60</f>
        <v>15.1</v>
      </c>
      <c r="S783">
        <f>IFERROR(daily_activity[[#This Row],[TotalDistance]]/daily_activity[[#This Row],[TotalSteps]],0)</f>
        <v>8.1088868126170238E-4</v>
      </c>
      <c r="T783">
        <f>IFERROR(daily_activity[[#This Row],[TrackerDistance]]/(daily_activity[[#This Row],[Total Mintues]]*daily_activity[[#This Row],[Step Length]]),0)</f>
        <v>7.6633554083885214</v>
      </c>
      <c r="W783" s="13">
        <v>12857</v>
      </c>
      <c r="X783" s="13">
        <v>3287</v>
      </c>
      <c r="AD783" s="19" t="s">
        <v>16</v>
      </c>
      <c r="AE783" s="19">
        <v>15.1</v>
      </c>
      <c r="AF783" s="17">
        <v>6943</v>
      </c>
      <c r="AG783" s="17">
        <v>2859</v>
      </c>
    </row>
    <row r="784" spans="1:33" x14ac:dyDescent="0.3">
      <c r="A784">
        <v>4702921684</v>
      </c>
      <c r="B784" s="1">
        <v>42556</v>
      </c>
      <c r="C784" t="str">
        <f t="shared" si="12"/>
        <v>Tuesday</v>
      </c>
      <c r="D784">
        <v>14370</v>
      </c>
      <c r="E784">
        <v>11.649999619999999</v>
      </c>
      <c r="F784">
        <v>11.649999619999999</v>
      </c>
      <c r="G784">
        <v>0</v>
      </c>
      <c r="H784">
        <v>0.37000000500000002</v>
      </c>
      <c r="I784">
        <v>2.3099999430000002</v>
      </c>
      <c r="J784">
        <v>8.9700002669999996</v>
      </c>
      <c r="K784">
        <v>0</v>
      </c>
      <c r="L784">
        <v>5</v>
      </c>
      <c r="M784">
        <v>46</v>
      </c>
      <c r="N784">
        <v>439</v>
      </c>
      <c r="O784">
        <v>577</v>
      </c>
      <c r="P784">
        <v>3683</v>
      </c>
      <c r="Q784">
        <f>SUM(daily_activity[[#This Row],[VeryActiveMinutes]:[SedentaryMinutes]])</f>
        <v>1067</v>
      </c>
      <c r="R784">
        <f>daily_activity[[#This Row],[Total Mintues]]/60</f>
        <v>17.783333333333335</v>
      </c>
      <c r="S784">
        <f>IFERROR(daily_activity[[#This Row],[TotalDistance]]/daily_activity[[#This Row],[TotalSteps]],0)</f>
        <v>8.1071674460681973E-4</v>
      </c>
      <c r="T784">
        <f>IFERROR(daily_activity[[#This Row],[TrackerDistance]]/(daily_activity[[#This Row],[Total Mintues]]*daily_activity[[#This Row],[Step Length]]),0)</f>
        <v>13.467666354264292</v>
      </c>
      <c r="W784" s="13">
        <v>8232</v>
      </c>
      <c r="X784" s="13">
        <v>2990</v>
      </c>
      <c r="AD784" s="18" t="s">
        <v>57</v>
      </c>
      <c r="AE784" s="18">
        <v>17.783333333333335</v>
      </c>
      <c r="AF784" s="16">
        <v>14370</v>
      </c>
      <c r="AG784" s="16">
        <v>3683</v>
      </c>
    </row>
    <row r="785" spans="1:33" x14ac:dyDescent="0.3">
      <c r="A785">
        <v>4702921684</v>
      </c>
      <c r="B785" s="1">
        <v>42587</v>
      </c>
      <c r="C785" t="str">
        <f t="shared" si="12"/>
        <v>Friday</v>
      </c>
      <c r="D785">
        <v>12857</v>
      </c>
      <c r="E785">
        <v>10.43000031</v>
      </c>
      <c r="F785">
        <v>10.43000031</v>
      </c>
      <c r="G785">
        <v>0</v>
      </c>
      <c r="H785">
        <v>0.68000000699999996</v>
      </c>
      <c r="I785">
        <v>6.2100000380000004</v>
      </c>
      <c r="J785">
        <v>3.539999962</v>
      </c>
      <c r="K785">
        <v>0</v>
      </c>
      <c r="L785">
        <v>9</v>
      </c>
      <c r="M785">
        <v>125</v>
      </c>
      <c r="N785">
        <v>192</v>
      </c>
      <c r="O785">
        <v>1019</v>
      </c>
      <c r="P785">
        <v>3287</v>
      </c>
      <c r="Q785">
        <f>SUM(daily_activity[[#This Row],[VeryActiveMinutes]:[SedentaryMinutes]])</f>
        <v>1345</v>
      </c>
      <c r="R785">
        <f>daily_activity[[#This Row],[Total Mintues]]/60</f>
        <v>22.416666666666668</v>
      </c>
      <c r="S785">
        <f>IFERROR(daily_activity[[#This Row],[TotalDistance]]/daily_activity[[#This Row],[TotalSteps]],0)</f>
        <v>8.1123126001400017E-4</v>
      </c>
      <c r="T785">
        <f>IFERROR(daily_activity[[#This Row],[TrackerDistance]]/(daily_activity[[#This Row],[Total Mintues]]*daily_activity[[#This Row],[Step Length]]),0)</f>
        <v>9.5591078066914488</v>
      </c>
      <c r="W785" s="13">
        <v>10613</v>
      </c>
      <c r="X785" s="13">
        <v>3172</v>
      </c>
      <c r="AD785" s="19" t="s">
        <v>58</v>
      </c>
      <c r="AE785" s="19">
        <v>22.416666666666668</v>
      </c>
      <c r="AF785" s="17">
        <v>12857</v>
      </c>
      <c r="AG785" s="17">
        <v>3287</v>
      </c>
    </row>
    <row r="786" spans="1:33" x14ac:dyDescent="0.3">
      <c r="A786">
        <v>4702921684</v>
      </c>
      <c r="B786" s="1">
        <v>42618</v>
      </c>
      <c r="C786" t="str">
        <f t="shared" si="12"/>
        <v>Monday</v>
      </c>
      <c r="D786">
        <v>8232</v>
      </c>
      <c r="E786">
        <v>6.6799998279999997</v>
      </c>
      <c r="F786">
        <v>6.6799998279999997</v>
      </c>
      <c r="G786">
        <v>0</v>
      </c>
      <c r="H786">
        <v>0</v>
      </c>
      <c r="I786">
        <v>0.56999999300000004</v>
      </c>
      <c r="J786">
        <v>6.0999999049999998</v>
      </c>
      <c r="K786">
        <v>0</v>
      </c>
      <c r="L786">
        <v>0</v>
      </c>
      <c r="M786">
        <v>12</v>
      </c>
      <c r="N786">
        <v>253</v>
      </c>
      <c r="O786">
        <v>746</v>
      </c>
      <c r="P786">
        <v>2990</v>
      </c>
      <c r="Q786">
        <f>SUM(daily_activity[[#This Row],[VeryActiveMinutes]:[SedentaryMinutes]])</f>
        <v>1011</v>
      </c>
      <c r="R786">
        <f>daily_activity[[#This Row],[Total Mintues]]/60</f>
        <v>16.850000000000001</v>
      </c>
      <c r="S786">
        <f>IFERROR(daily_activity[[#This Row],[TotalDistance]]/daily_activity[[#This Row],[TotalSteps]],0)</f>
        <v>8.1146742322643335E-4</v>
      </c>
      <c r="T786">
        <f>IFERROR(daily_activity[[#This Row],[TrackerDistance]]/(daily_activity[[#This Row],[Total Mintues]]*daily_activity[[#This Row],[Step Length]]),0)</f>
        <v>8.1424332344213646</v>
      </c>
      <c r="W786" s="13">
        <v>9810</v>
      </c>
      <c r="X786" s="13">
        <v>3069</v>
      </c>
      <c r="AD786" s="18" t="s">
        <v>61</v>
      </c>
      <c r="AE786" s="18">
        <v>16.850000000000001</v>
      </c>
      <c r="AF786" s="16">
        <v>8232</v>
      </c>
      <c r="AG786" s="16">
        <v>2990</v>
      </c>
    </row>
    <row r="787" spans="1:33" x14ac:dyDescent="0.3">
      <c r="A787">
        <v>4702921684</v>
      </c>
      <c r="B787" s="1">
        <v>42648</v>
      </c>
      <c r="C787" t="str">
        <f t="shared" si="12"/>
        <v>Wednesday</v>
      </c>
      <c r="D787">
        <v>10613</v>
      </c>
      <c r="E787">
        <v>8.6099996569999995</v>
      </c>
      <c r="F787">
        <v>8.6099996569999995</v>
      </c>
      <c r="G787">
        <v>0</v>
      </c>
      <c r="H787">
        <v>7.9999998000000003E-2</v>
      </c>
      <c r="I787">
        <v>1.8799999949999999</v>
      </c>
      <c r="J787">
        <v>6.6500000950000002</v>
      </c>
      <c r="K787">
        <v>0</v>
      </c>
      <c r="L787">
        <v>1</v>
      </c>
      <c r="M787">
        <v>37</v>
      </c>
      <c r="N787">
        <v>262</v>
      </c>
      <c r="O787">
        <v>701</v>
      </c>
      <c r="P787">
        <v>3172</v>
      </c>
      <c r="Q787">
        <f>SUM(daily_activity[[#This Row],[VeryActiveMinutes]:[SedentaryMinutes]])</f>
        <v>1001</v>
      </c>
      <c r="R787">
        <f>daily_activity[[#This Row],[Total Mintues]]/60</f>
        <v>16.683333333333334</v>
      </c>
      <c r="S787">
        <f>IFERROR(daily_activity[[#This Row],[TotalDistance]]/daily_activity[[#This Row],[TotalSteps]],0)</f>
        <v>8.1126916583435405E-4</v>
      </c>
      <c r="T787">
        <f>IFERROR(daily_activity[[#This Row],[TrackerDistance]]/(daily_activity[[#This Row],[Total Mintues]]*daily_activity[[#This Row],[Step Length]]),0)</f>
        <v>10.602397602397602</v>
      </c>
      <c r="W787" s="13">
        <v>2752</v>
      </c>
      <c r="X787" s="13">
        <v>1240</v>
      </c>
      <c r="AD787" s="19" t="s">
        <v>62</v>
      </c>
      <c r="AE787" s="19">
        <v>16.683333333333334</v>
      </c>
      <c r="AF787" s="17">
        <v>10613</v>
      </c>
      <c r="AG787" s="17">
        <v>3172</v>
      </c>
    </row>
    <row r="788" spans="1:33" x14ac:dyDescent="0.3">
      <c r="A788">
        <v>4702921684</v>
      </c>
      <c r="B788" s="1">
        <v>42679</v>
      </c>
      <c r="C788" t="str">
        <f t="shared" si="12"/>
        <v>Saturday</v>
      </c>
      <c r="D788">
        <v>9810</v>
      </c>
      <c r="E788">
        <v>7.9600000380000004</v>
      </c>
      <c r="F788">
        <v>7.9600000380000004</v>
      </c>
      <c r="G788">
        <v>0</v>
      </c>
      <c r="H788">
        <v>0.77999997099999996</v>
      </c>
      <c r="I788">
        <v>2.1600000860000002</v>
      </c>
      <c r="J788">
        <v>4.9800000190000002</v>
      </c>
      <c r="K788">
        <v>0</v>
      </c>
      <c r="L788">
        <v>10</v>
      </c>
      <c r="M788">
        <v>41</v>
      </c>
      <c r="N788">
        <v>235</v>
      </c>
      <c r="O788">
        <v>784</v>
      </c>
      <c r="P788">
        <v>3069</v>
      </c>
      <c r="Q788">
        <f>SUM(daily_activity[[#This Row],[VeryActiveMinutes]:[SedentaryMinutes]])</f>
        <v>1070</v>
      </c>
      <c r="R788">
        <f>daily_activity[[#This Row],[Total Mintues]]/60</f>
        <v>17.833333333333332</v>
      </c>
      <c r="S788">
        <f>IFERROR(daily_activity[[#This Row],[TotalDistance]]/daily_activity[[#This Row],[TotalSteps]],0)</f>
        <v>8.1141692538226303E-4</v>
      </c>
      <c r="T788">
        <f>IFERROR(daily_activity[[#This Row],[TrackerDistance]]/(daily_activity[[#This Row],[Total Mintues]]*daily_activity[[#This Row],[Step Length]]),0)</f>
        <v>9.1682242990654199</v>
      </c>
      <c r="W788" s="13">
        <v>11596</v>
      </c>
      <c r="X788" s="13">
        <v>2026</v>
      </c>
      <c r="AD788" s="18" t="s">
        <v>59</v>
      </c>
      <c r="AE788" s="18">
        <v>17.833333333333332</v>
      </c>
      <c r="AF788" s="16">
        <v>9810</v>
      </c>
      <c r="AG788" s="16">
        <v>3069</v>
      </c>
    </row>
    <row r="789" spans="1:33" x14ac:dyDescent="0.3">
      <c r="A789">
        <v>4702921684</v>
      </c>
      <c r="B789" s="1">
        <v>42709</v>
      </c>
      <c r="C789" t="str">
        <f t="shared" si="12"/>
        <v>Monday</v>
      </c>
      <c r="D789">
        <v>2752</v>
      </c>
      <c r="E789">
        <v>2.2300000190000002</v>
      </c>
      <c r="F789">
        <v>2.2300000190000002</v>
      </c>
      <c r="G789">
        <v>0</v>
      </c>
      <c r="H789">
        <v>0</v>
      </c>
      <c r="I789">
        <v>0</v>
      </c>
      <c r="J789">
        <v>2.2300000190000002</v>
      </c>
      <c r="K789">
        <v>0</v>
      </c>
      <c r="L789">
        <v>0</v>
      </c>
      <c r="M789">
        <v>0</v>
      </c>
      <c r="N789">
        <v>68</v>
      </c>
      <c r="O789">
        <v>241</v>
      </c>
      <c r="P789">
        <v>1240</v>
      </c>
      <c r="Q789">
        <f>SUM(daily_activity[[#This Row],[VeryActiveMinutes]:[SedentaryMinutes]])</f>
        <v>309</v>
      </c>
      <c r="R789">
        <f>daily_activity[[#This Row],[Total Mintues]]/60</f>
        <v>5.15</v>
      </c>
      <c r="S789">
        <f>IFERROR(daily_activity[[#This Row],[TotalDistance]]/daily_activity[[#This Row],[TotalSteps]],0)</f>
        <v>8.1031977434593036E-4</v>
      </c>
      <c r="T789">
        <f>IFERROR(daily_activity[[#This Row],[TrackerDistance]]/(daily_activity[[#This Row],[Total Mintues]]*daily_activity[[#This Row],[Step Length]]),0)</f>
        <v>8.9061488673139149</v>
      </c>
      <c r="W789" s="13">
        <v>5164</v>
      </c>
      <c r="X789" s="13">
        <v>1747</v>
      </c>
      <c r="AD789" s="19" t="s">
        <v>61</v>
      </c>
      <c r="AE789" s="19">
        <v>5.15</v>
      </c>
      <c r="AF789" s="17">
        <v>2752</v>
      </c>
      <c r="AG789" s="17">
        <v>1240</v>
      </c>
    </row>
    <row r="790" spans="1:33" x14ac:dyDescent="0.3">
      <c r="A790">
        <v>5553957443</v>
      </c>
      <c r="B790" s="1">
        <v>42708</v>
      </c>
      <c r="C790" t="str">
        <f t="shared" si="12"/>
        <v>Sunday</v>
      </c>
      <c r="D790">
        <v>11596</v>
      </c>
      <c r="E790">
        <v>7.5700001720000003</v>
      </c>
      <c r="F790">
        <v>7.5700001720000003</v>
      </c>
      <c r="G790">
        <v>0</v>
      </c>
      <c r="H790">
        <v>1.3700000050000001</v>
      </c>
      <c r="I790">
        <v>0.790000021</v>
      </c>
      <c r="J790">
        <v>5.4099998469999999</v>
      </c>
      <c r="K790">
        <v>0</v>
      </c>
      <c r="L790">
        <v>19</v>
      </c>
      <c r="M790">
        <v>13</v>
      </c>
      <c r="N790">
        <v>277</v>
      </c>
      <c r="O790">
        <v>767</v>
      </c>
      <c r="P790">
        <v>2026</v>
      </c>
      <c r="Q790">
        <f>SUM(daily_activity[[#This Row],[VeryActiveMinutes]:[SedentaryMinutes]])</f>
        <v>1076</v>
      </c>
      <c r="R790">
        <f>daily_activity[[#This Row],[Total Mintues]]/60</f>
        <v>17.933333333333334</v>
      </c>
      <c r="S790">
        <f>IFERROR(daily_activity[[#This Row],[TotalDistance]]/daily_activity[[#This Row],[TotalSteps]],0)</f>
        <v>6.5281132907899278E-4</v>
      </c>
      <c r="T790">
        <f>IFERROR(daily_activity[[#This Row],[TrackerDistance]]/(daily_activity[[#This Row],[Total Mintues]]*daily_activity[[#This Row],[Step Length]]),0)</f>
        <v>10.776951672862452</v>
      </c>
      <c r="W790" s="13">
        <v>9769</v>
      </c>
      <c r="X790" s="13">
        <v>1996</v>
      </c>
      <c r="AD790" s="18" t="s">
        <v>16</v>
      </c>
      <c r="AE790" s="18">
        <v>17.933333333333334</v>
      </c>
      <c r="AF790" s="16">
        <v>11596</v>
      </c>
      <c r="AG790" s="16">
        <v>2026</v>
      </c>
    </row>
    <row r="791" spans="1:33" x14ac:dyDescent="0.3">
      <c r="A791">
        <v>5553957443</v>
      </c>
      <c r="B791" s="1">
        <v>42374</v>
      </c>
      <c r="C791" t="str">
        <f t="shared" si="12"/>
        <v>Tuesday</v>
      </c>
      <c r="D791">
        <v>5164</v>
      </c>
      <c r="E791">
        <v>3.369999886</v>
      </c>
      <c r="F791">
        <v>3.369999886</v>
      </c>
      <c r="G791">
        <v>0</v>
      </c>
      <c r="H791">
        <v>0</v>
      </c>
      <c r="I791">
        <v>0</v>
      </c>
      <c r="J791">
        <v>3.369999886</v>
      </c>
      <c r="K791">
        <v>0</v>
      </c>
      <c r="L791">
        <v>0</v>
      </c>
      <c r="M791">
        <v>0</v>
      </c>
      <c r="N791">
        <v>237</v>
      </c>
      <c r="O791">
        <v>436</v>
      </c>
      <c r="P791">
        <v>1747</v>
      </c>
      <c r="Q791">
        <f>SUM(daily_activity[[#This Row],[VeryActiveMinutes]:[SedentaryMinutes]])</f>
        <v>673</v>
      </c>
      <c r="R791">
        <f>daily_activity[[#This Row],[Total Mintues]]/60</f>
        <v>11.216666666666667</v>
      </c>
      <c r="S791">
        <f>IFERROR(daily_activity[[#This Row],[TotalDistance]]/daily_activity[[#This Row],[TotalSteps]],0)</f>
        <v>6.5259486560805577E-4</v>
      </c>
      <c r="T791">
        <f>IFERROR(daily_activity[[#This Row],[TrackerDistance]]/(daily_activity[[#This Row],[Total Mintues]]*daily_activity[[#This Row],[Step Length]]),0)</f>
        <v>7.6731054977711741</v>
      </c>
      <c r="W791" s="13">
        <v>12848</v>
      </c>
      <c r="X791" s="13">
        <v>2116</v>
      </c>
      <c r="AD791" s="19" t="s">
        <v>57</v>
      </c>
      <c r="AE791" s="19">
        <v>11.216666666666667</v>
      </c>
      <c r="AF791" s="17">
        <v>5164</v>
      </c>
      <c r="AG791" s="17">
        <v>1747</v>
      </c>
    </row>
    <row r="792" spans="1:33" x14ac:dyDescent="0.3">
      <c r="A792">
        <v>5553957443</v>
      </c>
      <c r="B792" s="1">
        <v>42405</v>
      </c>
      <c r="C792" t="str">
        <f t="shared" si="12"/>
        <v>Friday</v>
      </c>
      <c r="D792">
        <v>9769</v>
      </c>
      <c r="E792">
        <v>6.3800001139999996</v>
      </c>
      <c r="F792">
        <v>6.3800001139999996</v>
      </c>
      <c r="G792">
        <v>0</v>
      </c>
      <c r="H792">
        <v>1.059999943</v>
      </c>
      <c r="I792">
        <v>0.40999999599999998</v>
      </c>
      <c r="J792">
        <v>4.9000000950000002</v>
      </c>
      <c r="K792">
        <v>0</v>
      </c>
      <c r="L792">
        <v>23</v>
      </c>
      <c r="M792">
        <v>9</v>
      </c>
      <c r="N792">
        <v>227</v>
      </c>
      <c r="O792">
        <v>724</v>
      </c>
      <c r="P792">
        <v>1996</v>
      </c>
      <c r="Q792">
        <f>SUM(daily_activity[[#This Row],[VeryActiveMinutes]:[SedentaryMinutes]])</f>
        <v>983</v>
      </c>
      <c r="R792">
        <f>daily_activity[[#This Row],[Total Mintues]]/60</f>
        <v>16.383333333333333</v>
      </c>
      <c r="S792">
        <f>IFERROR(daily_activity[[#This Row],[TotalDistance]]/daily_activity[[#This Row],[TotalSteps]],0)</f>
        <v>6.5308630504657588E-4</v>
      </c>
      <c r="T792">
        <f>IFERROR(daily_activity[[#This Row],[TrackerDistance]]/(daily_activity[[#This Row],[Total Mintues]]*daily_activity[[#This Row],[Step Length]]),0)</f>
        <v>9.9379450661241098</v>
      </c>
      <c r="W792" s="13">
        <v>4249</v>
      </c>
      <c r="X792" s="13">
        <v>1698</v>
      </c>
      <c r="AD792" s="18" t="s">
        <v>58</v>
      </c>
      <c r="AE792" s="18">
        <v>16.383333333333333</v>
      </c>
      <c r="AF792" s="16">
        <v>9769</v>
      </c>
      <c r="AG792" s="16">
        <v>1996</v>
      </c>
    </row>
    <row r="793" spans="1:33" x14ac:dyDescent="0.3">
      <c r="A793">
        <v>5553957443</v>
      </c>
      <c r="B793" s="1">
        <v>42434</v>
      </c>
      <c r="C793" t="str">
        <f t="shared" si="12"/>
        <v>Saturday</v>
      </c>
      <c r="D793">
        <v>12848</v>
      </c>
      <c r="E793">
        <v>8.3900003430000005</v>
      </c>
      <c r="F793">
        <v>8.3900003430000005</v>
      </c>
      <c r="G793">
        <v>0</v>
      </c>
      <c r="H793">
        <v>1.5</v>
      </c>
      <c r="I793">
        <v>1.2000000479999999</v>
      </c>
      <c r="J793">
        <v>5.6799998279999997</v>
      </c>
      <c r="K793">
        <v>0</v>
      </c>
      <c r="L793">
        <v>26</v>
      </c>
      <c r="M793">
        <v>29</v>
      </c>
      <c r="N793">
        <v>247</v>
      </c>
      <c r="O793">
        <v>812</v>
      </c>
      <c r="P793">
        <v>2116</v>
      </c>
      <c r="Q793">
        <f>SUM(daily_activity[[#This Row],[VeryActiveMinutes]:[SedentaryMinutes]])</f>
        <v>1114</v>
      </c>
      <c r="R793">
        <f>daily_activity[[#This Row],[Total Mintues]]/60</f>
        <v>18.566666666666666</v>
      </c>
      <c r="S793">
        <f>IFERROR(daily_activity[[#This Row],[TotalDistance]]/daily_activity[[#This Row],[TotalSteps]],0)</f>
        <v>6.5301995197696147E-4</v>
      </c>
      <c r="T793">
        <f>IFERROR(daily_activity[[#This Row],[TrackerDistance]]/(daily_activity[[#This Row],[Total Mintues]]*daily_activity[[#This Row],[Step Length]]),0)</f>
        <v>11.533213644524237</v>
      </c>
      <c r="W793" s="13">
        <v>14331</v>
      </c>
      <c r="X793" s="13">
        <v>2156</v>
      </c>
      <c r="AD793" s="19" t="s">
        <v>59</v>
      </c>
      <c r="AE793" s="19">
        <v>18.566666666666666</v>
      </c>
      <c r="AF793" s="17">
        <v>12848</v>
      </c>
      <c r="AG793" s="17">
        <v>2116</v>
      </c>
    </row>
    <row r="794" spans="1:33" x14ac:dyDescent="0.3">
      <c r="A794">
        <v>5553957443</v>
      </c>
      <c r="B794" s="1">
        <v>42465</v>
      </c>
      <c r="C794" t="str">
        <f t="shared" si="12"/>
        <v>Tuesday</v>
      </c>
      <c r="D794">
        <v>4249</v>
      </c>
      <c r="E794">
        <v>2.7699999809999998</v>
      </c>
      <c r="F794">
        <v>2.7699999809999998</v>
      </c>
      <c r="G794">
        <v>0</v>
      </c>
      <c r="H794">
        <v>0</v>
      </c>
      <c r="I794">
        <v>0</v>
      </c>
      <c r="J794">
        <v>2.7699999809999998</v>
      </c>
      <c r="K794">
        <v>0</v>
      </c>
      <c r="L794">
        <v>0</v>
      </c>
      <c r="M794">
        <v>0</v>
      </c>
      <c r="N794">
        <v>224</v>
      </c>
      <c r="O794">
        <v>651</v>
      </c>
      <c r="P794">
        <v>1698</v>
      </c>
      <c r="Q794">
        <f>SUM(daily_activity[[#This Row],[VeryActiveMinutes]:[SedentaryMinutes]])</f>
        <v>875</v>
      </c>
      <c r="R794">
        <f>daily_activity[[#This Row],[Total Mintues]]/60</f>
        <v>14.583333333333334</v>
      </c>
      <c r="S794">
        <f>IFERROR(daily_activity[[#This Row],[TotalDistance]]/daily_activity[[#This Row],[TotalSteps]],0)</f>
        <v>6.5191809390444805E-4</v>
      </c>
      <c r="T794">
        <f>IFERROR(daily_activity[[#This Row],[TrackerDistance]]/(daily_activity[[#This Row],[Total Mintues]]*daily_activity[[#This Row],[Step Length]]),0)</f>
        <v>4.8560000000000008</v>
      </c>
      <c r="W794" s="13">
        <v>9632</v>
      </c>
      <c r="X794" s="13">
        <v>1916</v>
      </c>
      <c r="AD794" s="18" t="s">
        <v>57</v>
      </c>
      <c r="AE794" s="18">
        <v>14.583333333333334</v>
      </c>
      <c r="AF794" s="16">
        <v>4249</v>
      </c>
      <c r="AG794" s="16">
        <v>1698</v>
      </c>
    </row>
    <row r="795" spans="1:33" x14ac:dyDescent="0.3">
      <c r="A795">
        <v>5553957443</v>
      </c>
      <c r="B795" s="1">
        <v>42495</v>
      </c>
      <c r="C795" t="str">
        <f t="shared" si="12"/>
        <v>Thursday</v>
      </c>
      <c r="D795">
        <v>14331</v>
      </c>
      <c r="E795">
        <v>9.5100002289999992</v>
      </c>
      <c r="F795">
        <v>9.5100002289999992</v>
      </c>
      <c r="G795">
        <v>0</v>
      </c>
      <c r="H795">
        <v>3.4300000669999999</v>
      </c>
      <c r="I795">
        <v>1.6599999670000001</v>
      </c>
      <c r="J795">
        <v>4.4299998279999997</v>
      </c>
      <c r="K795">
        <v>0</v>
      </c>
      <c r="L795">
        <v>44</v>
      </c>
      <c r="M795">
        <v>29</v>
      </c>
      <c r="N795">
        <v>241</v>
      </c>
      <c r="O795">
        <v>692</v>
      </c>
      <c r="P795">
        <v>2156</v>
      </c>
      <c r="Q795">
        <f>SUM(daily_activity[[#This Row],[VeryActiveMinutes]:[SedentaryMinutes]])</f>
        <v>1006</v>
      </c>
      <c r="R795">
        <f>daily_activity[[#This Row],[Total Mintues]]/60</f>
        <v>16.766666666666666</v>
      </c>
      <c r="S795">
        <f>IFERROR(daily_activity[[#This Row],[TotalDistance]]/daily_activity[[#This Row],[TotalSteps]],0)</f>
        <v>6.6359641539320347E-4</v>
      </c>
      <c r="T795">
        <f>IFERROR(daily_activity[[#This Row],[TrackerDistance]]/(daily_activity[[#This Row],[Total Mintues]]*daily_activity[[#This Row],[Step Length]]),0)</f>
        <v>14.245526838966203</v>
      </c>
      <c r="W795" s="13">
        <v>1868</v>
      </c>
      <c r="X795" s="13">
        <v>1494</v>
      </c>
      <c r="AD795" s="19" t="s">
        <v>60</v>
      </c>
      <c r="AE795" s="19">
        <v>16.766666666666666</v>
      </c>
      <c r="AF795" s="17">
        <v>14331</v>
      </c>
      <c r="AG795" s="17">
        <v>2156</v>
      </c>
    </row>
    <row r="796" spans="1:33" x14ac:dyDescent="0.3">
      <c r="A796">
        <v>5553957443</v>
      </c>
      <c r="B796" s="1">
        <v>42526</v>
      </c>
      <c r="C796" t="str">
        <f t="shared" si="12"/>
        <v>Sunday</v>
      </c>
      <c r="D796">
        <v>9632</v>
      </c>
      <c r="E796">
        <v>6.2899999619999996</v>
      </c>
      <c r="F796">
        <v>6.2899999619999996</v>
      </c>
      <c r="G796">
        <v>0</v>
      </c>
      <c r="H796">
        <v>1.519999981</v>
      </c>
      <c r="I796">
        <v>0.540000021</v>
      </c>
      <c r="J796">
        <v>4.2300000190000002</v>
      </c>
      <c r="K796">
        <v>0</v>
      </c>
      <c r="L796">
        <v>21</v>
      </c>
      <c r="M796">
        <v>9</v>
      </c>
      <c r="N796">
        <v>229</v>
      </c>
      <c r="O796">
        <v>761</v>
      </c>
      <c r="P796">
        <v>1916</v>
      </c>
      <c r="Q796">
        <f>SUM(daily_activity[[#This Row],[VeryActiveMinutes]:[SedentaryMinutes]])</f>
        <v>1020</v>
      </c>
      <c r="R796">
        <f>daily_activity[[#This Row],[Total Mintues]]/60</f>
        <v>17</v>
      </c>
      <c r="S796">
        <f>IFERROR(daily_activity[[#This Row],[TotalDistance]]/daily_activity[[#This Row],[TotalSteps]],0)</f>
        <v>6.5303155751661121E-4</v>
      </c>
      <c r="T796">
        <f>IFERROR(daily_activity[[#This Row],[TrackerDistance]]/(daily_activity[[#This Row],[Total Mintues]]*daily_activity[[#This Row],[Step Length]]),0)</f>
        <v>9.443137254901961</v>
      </c>
      <c r="W796" s="13">
        <v>6083</v>
      </c>
      <c r="X796" s="13">
        <v>1762</v>
      </c>
      <c r="AD796" s="18" t="s">
        <v>16</v>
      </c>
      <c r="AE796" s="18">
        <v>17</v>
      </c>
      <c r="AF796" s="16">
        <v>9632</v>
      </c>
      <c r="AG796" s="16">
        <v>1916</v>
      </c>
    </row>
    <row r="797" spans="1:33" x14ac:dyDescent="0.3">
      <c r="A797">
        <v>5553957443</v>
      </c>
      <c r="B797" s="1">
        <v>42556</v>
      </c>
      <c r="C797" t="str">
        <f t="shared" si="12"/>
        <v>Tuesday</v>
      </c>
      <c r="D797">
        <v>1868</v>
      </c>
      <c r="E797">
        <v>1.2200000289999999</v>
      </c>
      <c r="F797">
        <v>1.2200000289999999</v>
      </c>
      <c r="G797">
        <v>0</v>
      </c>
      <c r="H797">
        <v>0</v>
      </c>
      <c r="I797">
        <v>0</v>
      </c>
      <c r="J797">
        <v>1.2200000289999999</v>
      </c>
      <c r="K797">
        <v>0</v>
      </c>
      <c r="L797">
        <v>0</v>
      </c>
      <c r="M797">
        <v>0</v>
      </c>
      <c r="N797">
        <v>96</v>
      </c>
      <c r="O797">
        <v>902</v>
      </c>
      <c r="P797">
        <v>1494</v>
      </c>
      <c r="Q797">
        <f>SUM(daily_activity[[#This Row],[VeryActiveMinutes]:[SedentaryMinutes]])</f>
        <v>998</v>
      </c>
      <c r="R797">
        <f>daily_activity[[#This Row],[Total Mintues]]/60</f>
        <v>16.633333333333333</v>
      </c>
      <c r="S797">
        <f>IFERROR(daily_activity[[#This Row],[TotalDistance]]/daily_activity[[#This Row],[TotalSteps]],0)</f>
        <v>6.5310494057815838E-4</v>
      </c>
      <c r="T797">
        <f>IFERROR(daily_activity[[#This Row],[TrackerDistance]]/(daily_activity[[#This Row],[Total Mintues]]*daily_activity[[#This Row],[Step Length]]),0)</f>
        <v>1.8717434869739478</v>
      </c>
      <c r="W797" s="13">
        <v>11611</v>
      </c>
      <c r="X797" s="13">
        <v>2272</v>
      </c>
      <c r="AD797" s="19" t="s">
        <v>57</v>
      </c>
      <c r="AE797" s="19">
        <v>16.633333333333333</v>
      </c>
      <c r="AF797" s="17">
        <v>1868</v>
      </c>
      <c r="AG797" s="17">
        <v>1494</v>
      </c>
    </row>
    <row r="798" spans="1:33" x14ac:dyDescent="0.3">
      <c r="A798">
        <v>5553957443</v>
      </c>
      <c r="B798" s="1">
        <v>42587</v>
      </c>
      <c r="C798" t="str">
        <f t="shared" si="12"/>
        <v>Friday</v>
      </c>
      <c r="D798">
        <v>6083</v>
      </c>
      <c r="E798">
        <v>4</v>
      </c>
      <c r="F798">
        <v>4</v>
      </c>
      <c r="G798">
        <v>0</v>
      </c>
      <c r="H798">
        <v>0.219999999</v>
      </c>
      <c r="I798">
        <v>0.469999999</v>
      </c>
      <c r="J798">
        <v>3.2999999519999998</v>
      </c>
      <c r="K798">
        <v>0</v>
      </c>
      <c r="L798">
        <v>3</v>
      </c>
      <c r="M798">
        <v>8</v>
      </c>
      <c r="N798">
        <v>210</v>
      </c>
      <c r="O798">
        <v>505</v>
      </c>
      <c r="P798">
        <v>1762</v>
      </c>
      <c r="Q798">
        <f>SUM(daily_activity[[#This Row],[VeryActiveMinutes]:[SedentaryMinutes]])</f>
        <v>726</v>
      </c>
      <c r="R798">
        <f>daily_activity[[#This Row],[Total Mintues]]/60</f>
        <v>12.1</v>
      </c>
      <c r="S798">
        <f>IFERROR(daily_activity[[#This Row],[TotalDistance]]/daily_activity[[#This Row],[TotalSteps]],0)</f>
        <v>6.5757027782344243E-4</v>
      </c>
      <c r="T798">
        <f>IFERROR(daily_activity[[#This Row],[TrackerDistance]]/(daily_activity[[#This Row],[Total Mintues]]*daily_activity[[#This Row],[Step Length]]),0)</f>
        <v>8.3787878787878789</v>
      </c>
      <c r="W798" s="13">
        <v>16358</v>
      </c>
      <c r="X798" s="13">
        <v>2335</v>
      </c>
      <c r="AD798" s="18" t="s">
        <v>58</v>
      </c>
      <c r="AE798" s="18">
        <v>12.1</v>
      </c>
      <c r="AF798" s="16">
        <v>6083</v>
      </c>
      <c r="AG798" s="16">
        <v>1762</v>
      </c>
    </row>
    <row r="799" spans="1:33" x14ac:dyDescent="0.3">
      <c r="A799">
        <v>5553957443</v>
      </c>
      <c r="B799" s="1">
        <v>42618</v>
      </c>
      <c r="C799" t="str">
        <f t="shared" si="12"/>
        <v>Monday</v>
      </c>
      <c r="D799">
        <v>11611</v>
      </c>
      <c r="E799">
        <v>7.579999924</v>
      </c>
      <c r="F799">
        <v>7.579999924</v>
      </c>
      <c r="G799">
        <v>0</v>
      </c>
      <c r="H799">
        <v>2.130000114</v>
      </c>
      <c r="I799">
        <v>0.88999998599999997</v>
      </c>
      <c r="J799">
        <v>4.5599999430000002</v>
      </c>
      <c r="K799">
        <v>0</v>
      </c>
      <c r="L799">
        <v>59</v>
      </c>
      <c r="M799">
        <v>22</v>
      </c>
      <c r="N799">
        <v>251</v>
      </c>
      <c r="O799">
        <v>667</v>
      </c>
      <c r="P799">
        <v>2272</v>
      </c>
      <c r="Q799">
        <f>SUM(daily_activity[[#This Row],[VeryActiveMinutes]:[SedentaryMinutes]])</f>
        <v>999</v>
      </c>
      <c r="R799">
        <f>daily_activity[[#This Row],[Total Mintues]]/60</f>
        <v>16.649999999999999</v>
      </c>
      <c r="S799">
        <f>IFERROR(daily_activity[[#This Row],[TotalDistance]]/daily_activity[[#This Row],[TotalSteps]],0)</f>
        <v>6.5282920713116872E-4</v>
      </c>
      <c r="T799">
        <f>IFERROR(daily_activity[[#This Row],[TrackerDistance]]/(daily_activity[[#This Row],[Total Mintues]]*daily_activity[[#This Row],[Step Length]]),0)</f>
        <v>11.622622622622622</v>
      </c>
      <c r="W799" s="13">
        <v>4926</v>
      </c>
      <c r="X799" s="13">
        <v>1693</v>
      </c>
      <c r="AD799" s="19" t="s">
        <v>61</v>
      </c>
      <c r="AE799" s="19">
        <v>16.649999999999999</v>
      </c>
      <c r="AF799" s="17">
        <v>11611</v>
      </c>
      <c r="AG799" s="17">
        <v>2272</v>
      </c>
    </row>
    <row r="800" spans="1:33" x14ac:dyDescent="0.3">
      <c r="A800">
        <v>5553957443</v>
      </c>
      <c r="B800" s="1">
        <v>42648</v>
      </c>
      <c r="C800" t="str">
        <f t="shared" si="12"/>
        <v>Wednesday</v>
      </c>
      <c r="D800">
        <v>16358</v>
      </c>
      <c r="E800">
        <v>10.710000040000001</v>
      </c>
      <c r="F800">
        <v>10.710000040000001</v>
      </c>
      <c r="G800">
        <v>0</v>
      </c>
      <c r="H800">
        <v>3.869999886</v>
      </c>
      <c r="I800">
        <v>1.6100000139999999</v>
      </c>
      <c r="J800">
        <v>5.1999998090000004</v>
      </c>
      <c r="K800">
        <v>0</v>
      </c>
      <c r="L800">
        <v>61</v>
      </c>
      <c r="M800">
        <v>40</v>
      </c>
      <c r="N800">
        <v>265</v>
      </c>
      <c r="O800">
        <v>707</v>
      </c>
      <c r="P800">
        <v>2335</v>
      </c>
      <c r="Q800">
        <f>SUM(daily_activity[[#This Row],[VeryActiveMinutes]:[SedentaryMinutes]])</f>
        <v>1073</v>
      </c>
      <c r="R800">
        <f>daily_activity[[#This Row],[Total Mintues]]/60</f>
        <v>17.883333333333333</v>
      </c>
      <c r="S800">
        <f>IFERROR(daily_activity[[#This Row],[TotalDistance]]/daily_activity[[#This Row],[TotalSteps]],0)</f>
        <v>6.5472551901210423E-4</v>
      </c>
      <c r="T800">
        <f>IFERROR(daily_activity[[#This Row],[TrackerDistance]]/(daily_activity[[#This Row],[Total Mintues]]*daily_activity[[#This Row],[Step Length]]),0)</f>
        <v>15.245107176141659</v>
      </c>
      <c r="W800" s="13">
        <v>3121</v>
      </c>
      <c r="X800" s="13">
        <v>741</v>
      </c>
      <c r="AD800" s="18" t="s">
        <v>62</v>
      </c>
      <c r="AE800" s="18">
        <v>17.883333333333333</v>
      </c>
      <c r="AF800" s="16">
        <v>16358</v>
      </c>
      <c r="AG800" s="16">
        <v>2335</v>
      </c>
    </row>
    <row r="801" spans="1:33" x14ac:dyDescent="0.3">
      <c r="A801">
        <v>5553957443</v>
      </c>
      <c r="B801" s="1">
        <v>42679</v>
      </c>
      <c r="C801" t="str">
        <f t="shared" si="12"/>
        <v>Saturday</v>
      </c>
      <c r="D801">
        <v>4926</v>
      </c>
      <c r="E801">
        <v>3.2200000289999999</v>
      </c>
      <c r="F801">
        <v>3.2200000289999999</v>
      </c>
      <c r="G801">
        <v>0</v>
      </c>
      <c r="H801">
        <v>0</v>
      </c>
      <c r="I801">
        <v>0</v>
      </c>
      <c r="J801">
        <v>3.2200000289999999</v>
      </c>
      <c r="K801">
        <v>0</v>
      </c>
      <c r="L801">
        <v>0</v>
      </c>
      <c r="M801">
        <v>0</v>
      </c>
      <c r="N801">
        <v>195</v>
      </c>
      <c r="O801">
        <v>628</v>
      </c>
      <c r="P801">
        <v>1693</v>
      </c>
      <c r="Q801">
        <f>SUM(daily_activity[[#This Row],[VeryActiveMinutes]:[SedentaryMinutes]])</f>
        <v>823</v>
      </c>
      <c r="R801">
        <f>daily_activity[[#This Row],[Total Mintues]]/60</f>
        <v>13.716666666666667</v>
      </c>
      <c r="S801">
        <f>IFERROR(daily_activity[[#This Row],[TotalDistance]]/daily_activity[[#This Row],[TotalSteps]],0)</f>
        <v>6.5367438672350796E-4</v>
      </c>
      <c r="T801">
        <f>IFERROR(daily_activity[[#This Row],[TrackerDistance]]/(daily_activity[[#This Row],[Total Mintues]]*daily_activity[[#This Row],[Step Length]]),0)</f>
        <v>5.985419198055892</v>
      </c>
      <c r="W801" s="13">
        <v>8135</v>
      </c>
      <c r="X801" s="13">
        <v>3405</v>
      </c>
      <c r="AD801" s="19" t="s">
        <v>59</v>
      </c>
      <c r="AE801" s="19">
        <v>13.716666666666667</v>
      </c>
      <c r="AF801" s="17">
        <v>4926</v>
      </c>
      <c r="AG801" s="17">
        <v>1693</v>
      </c>
    </row>
    <row r="802" spans="1:33" x14ac:dyDescent="0.3">
      <c r="A802">
        <v>5553957443</v>
      </c>
      <c r="B802" s="1">
        <v>42709</v>
      </c>
      <c r="C802" t="str">
        <f t="shared" si="12"/>
        <v>Monday</v>
      </c>
      <c r="D802">
        <v>3121</v>
      </c>
      <c r="E802">
        <v>2.039999962</v>
      </c>
      <c r="F802">
        <v>2.039999962</v>
      </c>
      <c r="G802">
        <v>0</v>
      </c>
      <c r="H802">
        <v>0.579999983</v>
      </c>
      <c r="I802">
        <v>0.40000000600000002</v>
      </c>
      <c r="J802">
        <v>1.059999943</v>
      </c>
      <c r="K802">
        <v>0</v>
      </c>
      <c r="L802">
        <v>8</v>
      </c>
      <c r="M802">
        <v>6</v>
      </c>
      <c r="N802">
        <v>48</v>
      </c>
      <c r="O802">
        <v>222</v>
      </c>
      <c r="P802">
        <v>741</v>
      </c>
      <c r="Q802">
        <f>SUM(daily_activity[[#This Row],[VeryActiveMinutes]:[SedentaryMinutes]])</f>
        <v>284</v>
      </c>
      <c r="R802">
        <f>daily_activity[[#This Row],[Total Mintues]]/60</f>
        <v>4.7333333333333334</v>
      </c>
      <c r="S802">
        <f>IFERROR(daily_activity[[#This Row],[TotalDistance]]/daily_activity[[#This Row],[TotalSteps]],0)</f>
        <v>6.536366427427107E-4</v>
      </c>
      <c r="T802">
        <f>IFERROR(daily_activity[[#This Row],[TrackerDistance]]/(daily_activity[[#This Row],[Total Mintues]]*daily_activity[[#This Row],[Step Length]]),0)</f>
        <v>10.98943661971831</v>
      </c>
      <c r="W802" s="13">
        <v>13368</v>
      </c>
      <c r="X802" s="13">
        <v>4546</v>
      </c>
      <c r="AD802" s="18" t="s">
        <v>61</v>
      </c>
      <c r="AE802" s="18">
        <v>4.7333333333333334</v>
      </c>
      <c r="AF802" s="16">
        <v>3121</v>
      </c>
      <c r="AG802" s="16">
        <v>741</v>
      </c>
    </row>
    <row r="803" spans="1:33" x14ac:dyDescent="0.3">
      <c r="A803">
        <v>5577150313</v>
      </c>
      <c r="B803" s="1">
        <v>42708</v>
      </c>
      <c r="C803" t="str">
        <f t="shared" si="12"/>
        <v>Sunday</v>
      </c>
      <c r="D803">
        <v>8135</v>
      </c>
      <c r="E803">
        <v>6.079999924</v>
      </c>
      <c r="F803">
        <v>6.079999924</v>
      </c>
      <c r="G803">
        <v>0</v>
      </c>
      <c r="H803">
        <v>3.5999999049999998</v>
      </c>
      <c r="I803">
        <v>0.37999999499999998</v>
      </c>
      <c r="J803">
        <v>2.0999999049999998</v>
      </c>
      <c r="K803">
        <v>0</v>
      </c>
      <c r="L803">
        <v>86</v>
      </c>
      <c r="M803">
        <v>16</v>
      </c>
      <c r="N803">
        <v>140</v>
      </c>
      <c r="O803">
        <v>728</v>
      </c>
      <c r="P803">
        <v>3405</v>
      </c>
      <c r="Q803">
        <f>SUM(daily_activity[[#This Row],[VeryActiveMinutes]:[SedentaryMinutes]])</f>
        <v>970</v>
      </c>
      <c r="R803">
        <f>daily_activity[[#This Row],[Total Mintues]]/60</f>
        <v>16.166666666666668</v>
      </c>
      <c r="S803">
        <f>IFERROR(daily_activity[[#This Row],[TotalDistance]]/daily_activity[[#This Row],[TotalSteps]],0)</f>
        <v>7.4738782102028276E-4</v>
      </c>
      <c r="T803">
        <f>IFERROR(daily_activity[[#This Row],[TrackerDistance]]/(daily_activity[[#This Row],[Total Mintues]]*daily_activity[[#This Row],[Step Length]]),0)</f>
        <v>8.3865979381443303</v>
      </c>
      <c r="W803" s="13">
        <v>7439</v>
      </c>
      <c r="X803" s="13">
        <v>3014</v>
      </c>
      <c r="AD803" s="19" t="s">
        <v>16</v>
      </c>
      <c r="AE803" s="19">
        <v>16.166666666666668</v>
      </c>
      <c r="AF803" s="17">
        <v>8135</v>
      </c>
      <c r="AG803" s="17">
        <v>3405</v>
      </c>
    </row>
    <row r="804" spans="1:33" x14ac:dyDescent="0.3">
      <c r="A804">
        <v>5577150313</v>
      </c>
      <c r="B804" s="1">
        <v>42374</v>
      </c>
      <c r="C804" t="str">
        <f t="shared" si="12"/>
        <v>Tuesday</v>
      </c>
      <c r="D804">
        <v>13368</v>
      </c>
      <c r="E804">
        <v>9.9899997710000008</v>
      </c>
      <c r="F804">
        <v>9.9899997710000008</v>
      </c>
      <c r="G804">
        <v>0</v>
      </c>
      <c r="H804">
        <v>5.3099999430000002</v>
      </c>
      <c r="I804">
        <v>1.440000057</v>
      </c>
      <c r="J804">
        <v>3.2400000100000002</v>
      </c>
      <c r="K804">
        <v>0</v>
      </c>
      <c r="L804">
        <v>194</v>
      </c>
      <c r="M804">
        <v>72</v>
      </c>
      <c r="N804">
        <v>178</v>
      </c>
      <c r="O804">
        <v>499</v>
      </c>
      <c r="P804">
        <v>4546</v>
      </c>
      <c r="Q804">
        <f>SUM(daily_activity[[#This Row],[VeryActiveMinutes]:[SedentaryMinutes]])</f>
        <v>943</v>
      </c>
      <c r="R804">
        <f>daily_activity[[#This Row],[Total Mintues]]/60</f>
        <v>15.716666666666667</v>
      </c>
      <c r="S804">
        <f>IFERROR(daily_activity[[#This Row],[TotalDistance]]/daily_activity[[#This Row],[TotalSteps]],0)</f>
        <v>7.4730698466487144E-4</v>
      </c>
      <c r="T804">
        <f>IFERROR(daily_activity[[#This Row],[TrackerDistance]]/(daily_activity[[#This Row],[Total Mintues]]*daily_activity[[#This Row],[Step Length]]),0)</f>
        <v>14.176033934252386</v>
      </c>
      <c r="W804" s="13">
        <v>11045</v>
      </c>
      <c r="X804" s="13">
        <v>3795</v>
      </c>
      <c r="AD804" s="18" t="s">
        <v>57</v>
      </c>
      <c r="AE804" s="18">
        <v>15.716666666666667</v>
      </c>
      <c r="AF804" s="16">
        <v>13368</v>
      </c>
      <c r="AG804" s="16">
        <v>4546</v>
      </c>
    </row>
    <row r="805" spans="1:33" x14ac:dyDescent="0.3">
      <c r="A805">
        <v>5577150313</v>
      </c>
      <c r="B805" s="1">
        <v>42405</v>
      </c>
      <c r="C805" t="str">
        <f t="shared" si="12"/>
        <v>Friday</v>
      </c>
      <c r="D805">
        <v>7439</v>
      </c>
      <c r="E805">
        <v>5.5599999430000002</v>
      </c>
      <c r="F805">
        <v>5.5599999430000002</v>
      </c>
      <c r="G805">
        <v>0</v>
      </c>
      <c r="H805">
        <v>1.1200000050000001</v>
      </c>
      <c r="I805">
        <v>0.34999999399999998</v>
      </c>
      <c r="J805">
        <v>4.0700001720000003</v>
      </c>
      <c r="K805">
        <v>0</v>
      </c>
      <c r="L805">
        <v>37</v>
      </c>
      <c r="M805">
        <v>20</v>
      </c>
      <c r="N805">
        <v>235</v>
      </c>
      <c r="O805">
        <v>732</v>
      </c>
      <c r="P805">
        <v>3014</v>
      </c>
      <c r="Q805">
        <f>SUM(daily_activity[[#This Row],[VeryActiveMinutes]:[SedentaryMinutes]])</f>
        <v>1024</v>
      </c>
      <c r="R805">
        <f>daily_activity[[#This Row],[Total Mintues]]/60</f>
        <v>17.066666666666666</v>
      </c>
      <c r="S805">
        <f>IFERROR(daily_activity[[#This Row],[TotalDistance]]/daily_activity[[#This Row],[TotalSteps]],0)</f>
        <v>7.4741227893534079E-4</v>
      </c>
      <c r="T805">
        <f>IFERROR(daily_activity[[#This Row],[TrackerDistance]]/(daily_activity[[#This Row],[Total Mintues]]*daily_activity[[#This Row],[Step Length]]),0)</f>
        <v>7.2646484375</v>
      </c>
      <c r="W805" s="13">
        <v>5206</v>
      </c>
      <c r="X805" s="13">
        <v>2755</v>
      </c>
      <c r="AD805" s="19" t="s">
        <v>58</v>
      </c>
      <c r="AE805" s="19">
        <v>17.066666666666666</v>
      </c>
      <c r="AF805" s="17">
        <v>7439</v>
      </c>
      <c r="AG805" s="17">
        <v>3014</v>
      </c>
    </row>
    <row r="806" spans="1:33" x14ac:dyDescent="0.3">
      <c r="A806">
        <v>5577150313</v>
      </c>
      <c r="B806" s="1">
        <v>42434</v>
      </c>
      <c r="C806" t="str">
        <f t="shared" si="12"/>
        <v>Saturday</v>
      </c>
      <c r="D806">
        <v>11045</v>
      </c>
      <c r="E806">
        <v>8.25</v>
      </c>
      <c r="F806">
        <v>8.25</v>
      </c>
      <c r="G806">
        <v>0</v>
      </c>
      <c r="H806">
        <v>4.5199999809999998</v>
      </c>
      <c r="I806">
        <v>0.15000000599999999</v>
      </c>
      <c r="J806">
        <v>3.5699999330000001</v>
      </c>
      <c r="K806">
        <v>0</v>
      </c>
      <c r="L806">
        <v>97</v>
      </c>
      <c r="M806">
        <v>8</v>
      </c>
      <c r="N806">
        <v>212</v>
      </c>
      <c r="O806">
        <v>580</v>
      </c>
      <c r="P806">
        <v>3795</v>
      </c>
      <c r="Q806">
        <f>SUM(daily_activity[[#This Row],[VeryActiveMinutes]:[SedentaryMinutes]])</f>
        <v>897</v>
      </c>
      <c r="R806">
        <f>daily_activity[[#This Row],[Total Mintues]]/60</f>
        <v>14.95</v>
      </c>
      <c r="S806">
        <f>IFERROR(daily_activity[[#This Row],[TotalDistance]]/daily_activity[[#This Row],[TotalSteps]],0)</f>
        <v>7.4694431869624261E-4</v>
      </c>
      <c r="T806">
        <f>IFERROR(daily_activity[[#This Row],[TrackerDistance]]/(daily_activity[[#This Row],[Total Mintues]]*daily_activity[[#This Row],[Step Length]]),0)</f>
        <v>12.313266443701226</v>
      </c>
      <c r="W806" s="13">
        <v>7550</v>
      </c>
      <c r="X806" s="13">
        <v>3004</v>
      </c>
      <c r="AD806" s="18" t="s">
        <v>59</v>
      </c>
      <c r="AE806" s="18">
        <v>14.95</v>
      </c>
      <c r="AF806" s="16">
        <v>11045</v>
      </c>
      <c r="AG806" s="16">
        <v>3795</v>
      </c>
    </row>
    <row r="807" spans="1:33" x14ac:dyDescent="0.3">
      <c r="A807">
        <v>5577150313</v>
      </c>
      <c r="B807" s="1">
        <v>42465</v>
      </c>
      <c r="C807" t="str">
        <f t="shared" si="12"/>
        <v>Tuesday</v>
      </c>
      <c r="D807">
        <v>5206</v>
      </c>
      <c r="E807">
        <v>3.8900001049999999</v>
      </c>
      <c r="F807">
        <v>3.8900001049999999</v>
      </c>
      <c r="G807">
        <v>0</v>
      </c>
      <c r="H807">
        <v>1.559999943</v>
      </c>
      <c r="I807">
        <v>0.25</v>
      </c>
      <c r="J807">
        <v>2.079999924</v>
      </c>
      <c r="K807">
        <v>0</v>
      </c>
      <c r="L807">
        <v>25</v>
      </c>
      <c r="M807">
        <v>9</v>
      </c>
      <c r="N807">
        <v>141</v>
      </c>
      <c r="O807">
        <v>631</v>
      </c>
      <c r="P807">
        <v>2755</v>
      </c>
      <c r="Q807">
        <f>SUM(daily_activity[[#This Row],[VeryActiveMinutes]:[SedentaryMinutes]])</f>
        <v>806</v>
      </c>
      <c r="R807">
        <f>daily_activity[[#This Row],[Total Mintues]]/60</f>
        <v>13.433333333333334</v>
      </c>
      <c r="S807">
        <f>IFERROR(daily_activity[[#This Row],[TotalDistance]]/daily_activity[[#This Row],[TotalSteps]],0)</f>
        <v>7.4721477237802531E-4</v>
      </c>
      <c r="T807">
        <f>IFERROR(daily_activity[[#This Row],[TrackerDistance]]/(daily_activity[[#This Row],[Total Mintues]]*daily_activity[[#This Row],[Step Length]]),0)</f>
        <v>6.4590570719602978</v>
      </c>
      <c r="W807" s="13">
        <v>4950</v>
      </c>
      <c r="X807" s="13">
        <v>2643</v>
      </c>
      <c r="AD807" s="19" t="s">
        <v>57</v>
      </c>
      <c r="AE807" s="19">
        <v>13.433333333333334</v>
      </c>
      <c r="AF807" s="17">
        <v>5206</v>
      </c>
      <c r="AG807" s="17">
        <v>2755</v>
      </c>
    </row>
    <row r="808" spans="1:33" x14ac:dyDescent="0.3">
      <c r="A808">
        <v>5577150313</v>
      </c>
      <c r="B808" s="1">
        <v>42495</v>
      </c>
      <c r="C808" t="str">
        <f t="shared" si="12"/>
        <v>Thursday</v>
      </c>
      <c r="D808">
        <v>7550</v>
      </c>
      <c r="E808">
        <v>5.6399998660000001</v>
      </c>
      <c r="F808">
        <v>5.6399998660000001</v>
      </c>
      <c r="G808">
        <v>0</v>
      </c>
      <c r="H808">
        <v>2.5</v>
      </c>
      <c r="I808">
        <v>0.469999999</v>
      </c>
      <c r="J808">
        <v>2.670000076</v>
      </c>
      <c r="K808">
        <v>0</v>
      </c>
      <c r="L808">
        <v>45</v>
      </c>
      <c r="M808">
        <v>21</v>
      </c>
      <c r="N808">
        <v>143</v>
      </c>
      <c r="O808">
        <v>1153</v>
      </c>
      <c r="P808">
        <v>3004</v>
      </c>
      <c r="Q808">
        <f>SUM(daily_activity[[#This Row],[VeryActiveMinutes]:[SedentaryMinutes]])</f>
        <v>1362</v>
      </c>
      <c r="R808">
        <f>daily_activity[[#This Row],[Total Mintues]]/60</f>
        <v>22.7</v>
      </c>
      <c r="S808">
        <f>IFERROR(daily_activity[[#This Row],[TotalDistance]]/daily_activity[[#This Row],[TotalSteps]],0)</f>
        <v>7.470198498013245E-4</v>
      </c>
      <c r="T808">
        <f>IFERROR(daily_activity[[#This Row],[TrackerDistance]]/(daily_activity[[#This Row],[Total Mintues]]*daily_activity[[#This Row],[Step Length]]),0)</f>
        <v>5.5433186490455215</v>
      </c>
      <c r="W808" s="13">
        <v>0</v>
      </c>
      <c r="X808" s="13">
        <v>1819</v>
      </c>
      <c r="AD808" s="18" t="s">
        <v>60</v>
      </c>
      <c r="AE808" s="18">
        <v>22.7</v>
      </c>
      <c r="AF808" s="16">
        <v>7550</v>
      </c>
      <c r="AG808" s="16">
        <v>3004</v>
      </c>
    </row>
    <row r="809" spans="1:33" x14ac:dyDescent="0.3">
      <c r="A809">
        <v>5577150313</v>
      </c>
      <c r="B809" s="1">
        <v>42526</v>
      </c>
      <c r="C809" t="str">
        <f t="shared" si="12"/>
        <v>Sunday</v>
      </c>
      <c r="D809">
        <v>4950</v>
      </c>
      <c r="E809">
        <v>3.7000000480000002</v>
      </c>
      <c r="F809">
        <v>3.7000000480000002</v>
      </c>
      <c r="G809">
        <v>0</v>
      </c>
      <c r="H809">
        <v>1.9299999480000001</v>
      </c>
      <c r="I809">
        <v>0.31999999299999998</v>
      </c>
      <c r="J809">
        <v>1.4500000479999999</v>
      </c>
      <c r="K809">
        <v>0</v>
      </c>
      <c r="L809">
        <v>41</v>
      </c>
      <c r="M809">
        <v>16</v>
      </c>
      <c r="N809">
        <v>79</v>
      </c>
      <c r="O809">
        <v>1304</v>
      </c>
      <c r="P809">
        <v>2643</v>
      </c>
      <c r="Q809">
        <f>SUM(daily_activity[[#This Row],[VeryActiveMinutes]:[SedentaryMinutes]])</f>
        <v>1440</v>
      </c>
      <c r="R809">
        <f>daily_activity[[#This Row],[Total Mintues]]/60</f>
        <v>24</v>
      </c>
      <c r="S809">
        <f>IFERROR(daily_activity[[#This Row],[TotalDistance]]/daily_activity[[#This Row],[TotalSteps]],0)</f>
        <v>7.4747475717171718E-4</v>
      </c>
      <c r="T809">
        <f>IFERROR(daily_activity[[#This Row],[TrackerDistance]]/(daily_activity[[#This Row],[Total Mintues]]*daily_activity[[#This Row],[Step Length]]),0)</f>
        <v>3.4375000000000004</v>
      </c>
      <c r="W809" s="13">
        <v>0</v>
      </c>
      <c r="X809" s="13">
        <v>1819</v>
      </c>
      <c r="AD809" s="19" t="s">
        <v>16</v>
      </c>
      <c r="AE809" s="19">
        <v>24</v>
      </c>
      <c r="AF809" s="17">
        <v>4950</v>
      </c>
      <c r="AG809" s="17">
        <v>2643</v>
      </c>
    </row>
    <row r="810" spans="1:33" x14ac:dyDescent="0.3">
      <c r="A810">
        <v>5577150313</v>
      </c>
      <c r="B810" s="1">
        <v>42556</v>
      </c>
      <c r="C810" t="str">
        <f t="shared" si="12"/>
        <v>Tuesday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1440</v>
      </c>
      <c r="P810">
        <v>1819</v>
      </c>
      <c r="Q810">
        <f>SUM(daily_activity[[#This Row],[VeryActiveMinutes]:[SedentaryMinutes]])</f>
        <v>1440</v>
      </c>
      <c r="R810">
        <f>daily_activity[[#This Row],[Total Mintues]]/60</f>
        <v>24</v>
      </c>
      <c r="S810">
        <f>IFERROR(daily_activity[[#This Row],[TotalDistance]]/daily_activity[[#This Row],[TotalSteps]],0)</f>
        <v>0</v>
      </c>
      <c r="T810">
        <f>IFERROR(daily_activity[[#This Row],[TrackerDistance]]/(daily_activity[[#This Row],[Total Mintues]]*daily_activity[[#This Row],[Step Length]]),0)</f>
        <v>0</v>
      </c>
      <c r="W810" s="13">
        <v>3421</v>
      </c>
      <c r="X810" s="13">
        <v>2489</v>
      </c>
      <c r="AD810" s="18" t="s">
        <v>57</v>
      </c>
      <c r="AE810" s="18">
        <v>24</v>
      </c>
      <c r="AF810" s="16">
        <v>0</v>
      </c>
      <c r="AG810" s="16">
        <v>1819</v>
      </c>
    </row>
    <row r="811" spans="1:33" x14ac:dyDescent="0.3">
      <c r="A811">
        <v>5577150313</v>
      </c>
      <c r="B811" s="1">
        <v>42587</v>
      </c>
      <c r="C811" t="str">
        <f t="shared" si="12"/>
        <v>Friday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1440</v>
      </c>
      <c r="P811">
        <v>1819</v>
      </c>
      <c r="Q811">
        <f>SUM(daily_activity[[#This Row],[VeryActiveMinutes]:[SedentaryMinutes]])</f>
        <v>1440</v>
      </c>
      <c r="R811">
        <f>daily_activity[[#This Row],[Total Mintues]]/60</f>
        <v>24</v>
      </c>
      <c r="S811">
        <f>IFERROR(daily_activity[[#This Row],[TotalDistance]]/daily_activity[[#This Row],[TotalSteps]],0)</f>
        <v>0</v>
      </c>
      <c r="T811">
        <f>IFERROR(daily_activity[[#This Row],[TrackerDistance]]/(daily_activity[[#This Row],[Total Mintues]]*daily_activity[[#This Row],[Step Length]]),0)</f>
        <v>0</v>
      </c>
      <c r="W811" s="13">
        <v>8869</v>
      </c>
      <c r="X811" s="13">
        <v>3841</v>
      </c>
      <c r="AD811" s="19" t="s">
        <v>58</v>
      </c>
      <c r="AE811" s="19">
        <v>24</v>
      </c>
      <c r="AF811" s="17">
        <v>0</v>
      </c>
      <c r="AG811" s="17">
        <v>1819</v>
      </c>
    </row>
    <row r="812" spans="1:33" x14ac:dyDescent="0.3">
      <c r="A812">
        <v>5577150313</v>
      </c>
      <c r="B812" s="1">
        <v>42618</v>
      </c>
      <c r="C812" t="str">
        <f t="shared" si="12"/>
        <v>Monday</v>
      </c>
      <c r="D812">
        <v>3421</v>
      </c>
      <c r="E812">
        <v>2.5599999430000002</v>
      </c>
      <c r="F812">
        <v>2.5599999430000002</v>
      </c>
      <c r="G812">
        <v>0</v>
      </c>
      <c r="H812">
        <v>1.4299999480000001</v>
      </c>
      <c r="I812">
        <v>0.14000000100000001</v>
      </c>
      <c r="J812">
        <v>0.99000001000000004</v>
      </c>
      <c r="K812">
        <v>0</v>
      </c>
      <c r="L812">
        <v>34</v>
      </c>
      <c r="M812">
        <v>11</v>
      </c>
      <c r="N812">
        <v>70</v>
      </c>
      <c r="O812">
        <v>1099</v>
      </c>
      <c r="P812">
        <v>2489</v>
      </c>
      <c r="Q812">
        <f>SUM(daily_activity[[#This Row],[VeryActiveMinutes]:[SedentaryMinutes]])</f>
        <v>1214</v>
      </c>
      <c r="R812">
        <f>daily_activity[[#This Row],[Total Mintues]]/60</f>
        <v>20.233333333333334</v>
      </c>
      <c r="S812">
        <f>IFERROR(daily_activity[[#This Row],[TotalDistance]]/daily_activity[[#This Row],[TotalSteps]],0)</f>
        <v>7.4831918824905003E-4</v>
      </c>
      <c r="T812">
        <f>IFERROR(daily_activity[[#This Row],[TrackerDistance]]/(daily_activity[[#This Row],[Total Mintues]]*daily_activity[[#This Row],[Step Length]]),0)</f>
        <v>2.8179571663920924</v>
      </c>
      <c r="W812" s="13">
        <v>4038</v>
      </c>
      <c r="X812" s="13">
        <v>1665</v>
      </c>
      <c r="AD812" s="18" t="s">
        <v>61</v>
      </c>
      <c r="AE812" s="18">
        <v>20.233333333333334</v>
      </c>
      <c r="AF812" s="16">
        <v>3421</v>
      </c>
      <c r="AG812" s="16">
        <v>2489</v>
      </c>
    </row>
    <row r="813" spans="1:33" x14ac:dyDescent="0.3">
      <c r="A813">
        <v>5577150313</v>
      </c>
      <c r="B813" s="1">
        <v>42648</v>
      </c>
      <c r="C813" t="str">
        <f t="shared" si="12"/>
        <v>Wednesday</v>
      </c>
      <c r="D813">
        <v>8869</v>
      </c>
      <c r="E813">
        <v>6.6500000950000002</v>
      </c>
      <c r="F813">
        <v>6.6500000950000002</v>
      </c>
      <c r="G813">
        <v>0</v>
      </c>
      <c r="H813">
        <v>2.5599999430000002</v>
      </c>
      <c r="I813">
        <v>0.75</v>
      </c>
      <c r="J813">
        <v>3.3499999049999998</v>
      </c>
      <c r="K813">
        <v>0</v>
      </c>
      <c r="L813">
        <v>104</v>
      </c>
      <c r="M813">
        <v>37</v>
      </c>
      <c r="N813">
        <v>194</v>
      </c>
      <c r="O813">
        <v>639</v>
      </c>
      <c r="P813">
        <v>3841</v>
      </c>
      <c r="Q813">
        <f>SUM(daily_activity[[#This Row],[VeryActiveMinutes]:[SedentaryMinutes]])</f>
        <v>974</v>
      </c>
      <c r="R813">
        <f>daily_activity[[#This Row],[Total Mintues]]/60</f>
        <v>16.233333333333334</v>
      </c>
      <c r="S813">
        <f>IFERROR(daily_activity[[#This Row],[TotalDistance]]/daily_activity[[#This Row],[TotalSteps]],0)</f>
        <v>7.4980269421580793E-4</v>
      </c>
      <c r="T813">
        <f>IFERROR(daily_activity[[#This Row],[TrackerDistance]]/(daily_activity[[#This Row],[Total Mintues]]*daily_activity[[#This Row],[Step Length]]),0)</f>
        <v>9.1057494866529769</v>
      </c>
      <c r="W813" s="13">
        <v>0</v>
      </c>
      <c r="X813" s="13">
        <v>1496</v>
      </c>
      <c r="AD813" s="19" t="s">
        <v>62</v>
      </c>
      <c r="AE813" s="19">
        <v>16.233333333333334</v>
      </c>
      <c r="AF813" s="17">
        <v>8869</v>
      </c>
      <c r="AG813" s="17">
        <v>3841</v>
      </c>
    </row>
    <row r="814" spans="1:33" x14ac:dyDescent="0.3">
      <c r="A814">
        <v>5577150313</v>
      </c>
      <c r="B814" s="1">
        <v>42679</v>
      </c>
      <c r="C814" t="str">
        <f t="shared" si="12"/>
        <v>Saturday</v>
      </c>
      <c r="D814">
        <v>4038</v>
      </c>
      <c r="E814">
        <v>3.039999962</v>
      </c>
      <c r="F814">
        <v>3.039999962</v>
      </c>
      <c r="G814">
        <v>0</v>
      </c>
      <c r="H814">
        <v>1.8300000430000001</v>
      </c>
      <c r="I814">
        <v>0.30000001199999998</v>
      </c>
      <c r="J814">
        <v>0.88999998599999997</v>
      </c>
      <c r="K814">
        <v>0</v>
      </c>
      <c r="L814">
        <v>45</v>
      </c>
      <c r="M814">
        <v>15</v>
      </c>
      <c r="N814">
        <v>63</v>
      </c>
      <c r="O814">
        <v>257</v>
      </c>
      <c r="P814">
        <v>1665</v>
      </c>
      <c r="Q814">
        <f>SUM(daily_activity[[#This Row],[VeryActiveMinutes]:[SedentaryMinutes]])</f>
        <v>380</v>
      </c>
      <c r="R814">
        <f>daily_activity[[#This Row],[Total Mintues]]/60</f>
        <v>6.333333333333333</v>
      </c>
      <c r="S814">
        <f>IFERROR(daily_activity[[#This Row],[TotalDistance]]/daily_activity[[#This Row],[TotalSteps]],0)</f>
        <v>7.5284793511639421E-4</v>
      </c>
      <c r="T814">
        <f>IFERROR(daily_activity[[#This Row],[TrackerDistance]]/(daily_activity[[#This Row],[Total Mintues]]*daily_activity[[#This Row],[Step Length]]),0)</f>
        <v>10.626315789473685</v>
      </c>
      <c r="W814" s="13">
        <v>8915</v>
      </c>
      <c r="X814" s="13">
        <v>2361</v>
      </c>
      <c r="AD814" s="18" t="s">
        <v>59</v>
      </c>
      <c r="AE814" s="18">
        <v>6.333333333333333</v>
      </c>
      <c r="AF814" s="16">
        <v>4038</v>
      </c>
      <c r="AG814" s="16">
        <v>1665</v>
      </c>
    </row>
    <row r="815" spans="1:33" x14ac:dyDescent="0.3">
      <c r="A815">
        <v>6117666160</v>
      </c>
      <c r="B815" s="1">
        <v>42708</v>
      </c>
      <c r="C815" t="str">
        <f t="shared" si="12"/>
        <v>Sunday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1440</v>
      </c>
      <c r="P815">
        <v>1496</v>
      </c>
      <c r="Q815">
        <f>SUM(daily_activity[[#This Row],[VeryActiveMinutes]:[SedentaryMinutes]])</f>
        <v>1440</v>
      </c>
      <c r="R815">
        <f>daily_activity[[#This Row],[Total Mintues]]/60</f>
        <v>24</v>
      </c>
      <c r="S815">
        <f>IFERROR(daily_activity[[#This Row],[TotalDistance]]/daily_activity[[#This Row],[TotalSteps]],0)</f>
        <v>0</v>
      </c>
      <c r="T815">
        <f>IFERROR(daily_activity[[#This Row],[TrackerDistance]]/(daily_activity[[#This Row],[Total Mintues]]*daily_activity[[#This Row],[Step Length]]),0)</f>
        <v>0</v>
      </c>
      <c r="W815" s="13">
        <v>4933</v>
      </c>
      <c r="X815" s="13">
        <v>2044</v>
      </c>
      <c r="AD815" s="19" t="s">
        <v>16</v>
      </c>
      <c r="AE815" s="19">
        <v>24</v>
      </c>
      <c r="AF815" s="17">
        <v>0</v>
      </c>
      <c r="AG815" s="17">
        <v>1496</v>
      </c>
    </row>
    <row r="816" spans="1:33" x14ac:dyDescent="0.3">
      <c r="A816">
        <v>6117666160</v>
      </c>
      <c r="B816" s="1">
        <v>42374</v>
      </c>
      <c r="C816" t="str">
        <f t="shared" si="12"/>
        <v>Tuesday</v>
      </c>
      <c r="D816">
        <v>8915</v>
      </c>
      <c r="E816">
        <v>6.7300000190000002</v>
      </c>
      <c r="F816">
        <v>6.7300000190000002</v>
      </c>
      <c r="G816">
        <v>0</v>
      </c>
      <c r="H816">
        <v>0</v>
      </c>
      <c r="I816">
        <v>0</v>
      </c>
      <c r="J816">
        <v>6.7300000190000002</v>
      </c>
      <c r="K816">
        <v>0</v>
      </c>
      <c r="L816">
        <v>0</v>
      </c>
      <c r="M816">
        <v>0</v>
      </c>
      <c r="N816">
        <v>397</v>
      </c>
      <c r="O816">
        <v>525</v>
      </c>
      <c r="P816">
        <v>2361</v>
      </c>
      <c r="Q816">
        <f>SUM(daily_activity[[#This Row],[VeryActiveMinutes]:[SedentaryMinutes]])</f>
        <v>922</v>
      </c>
      <c r="R816">
        <f>daily_activity[[#This Row],[Total Mintues]]/60</f>
        <v>15.366666666666667</v>
      </c>
      <c r="S816">
        <f>IFERROR(daily_activity[[#This Row],[TotalDistance]]/daily_activity[[#This Row],[TotalSteps]],0)</f>
        <v>7.549074614694336E-4</v>
      </c>
      <c r="T816">
        <f>IFERROR(daily_activity[[#This Row],[TrackerDistance]]/(daily_activity[[#This Row],[Total Mintues]]*daily_activity[[#This Row],[Step Length]]),0)</f>
        <v>9.6691973969631224</v>
      </c>
      <c r="W816" s="13">
        <v>0</v>
      </c>
      <c r="X816" s="13">
        <v>1496</v>
      </c>
      <c r="AD816" s="18" t="s">
        <v>57</v>
      </c>
      <c r="AE816" s="18">
        <v>15.366666666666667</v>
      </c>
      <c r="AF816" s="16">
        <v>8915</v>
      </c>
      <c r="AG816" s="16">
        <v>2361</v>
      </c>
    </row>
    <row r="817" spans="1:33" x14ac:dyDescent="0.3">
      <c r="A817">
        <v>6117666160</v>
      </c>
      <c r="B817" s="1">
        <v>42405</v>
      </c>
      <c r="C817" t="str">
        <f t="shared" si="12"/>
        <v>Friday</v>
      </c>
      <c r="D817">
        <v>4933</v>
      </c>
      <c r="E817">
        <v>3.7300000190000002</v>
      </c>
      <c r="F817">
        <v>3.7300000190000002</v>
      </c>
      <c r="G817">
        <v>0</v>
      </c>
      <c r="H817">
        <v>0</v>
      </c>
      <c r="I817">
        <v>0</v>
      </c>
      <c r="J817">
        <v>3.7300000190000002</v>
      </c>
      <c r="K817">
        <v>0</v>
      </c>
      <c r="L817">
        <v>0</v>
      </c>
      <c r="M817">
        <v>0</v>
      </c>
      <c r="N817">
        <v>236</v>
      </c>
      <c r="O817">
        <v>1204</v>
      </c>
      <c r="P817">
        <v>2044</v>
      </c>
      <c r="Q817">
        <f>SUM(daily_activity[[#This Row],[VeryActiveMinutes]:[SedentaryMinutes]])</f>
        <v>1440</v>
      </c>
      <c r="R817">
        <f>daily_activity[[#This Row],[Total Mintues]]/60</f>
        <v>24</v>
      </c>
      <c r="S817">
        <f>IFERROR(daily_activity[[#This Row],[TotalDistance]]/daily_activity[[#This Row],[TotalSteps]],0)</f>
        <v>7.5613217494425306E-4</v>
      </c>
      <c r="T817">
        <f>IFERROR(daily_activity[[#This Row],[TrackerDistance]]/(daily_activity[[#This Row],[Total Mintues]]*daily_activity[[#This Row],[Step Length]]),0)</f>
        <v>3.4256944444444444</v>
      </c>
      <c r="W817" s="13">
        <v>2997</v>
      </c>
      <c r="X817" s="13">
        <v>1902</v>
      </c>
      <c r="AD817" s="19" t="s">
        <v>58</v>
      </c>
      <c r="AE817" s="19">
        <v>24</v>
      </c>
      <c r="AF817" s="17">
        <v>4933</v>
      </c>
      <c r="AG817" s="17">
        <v>2044</v>
      </c>
    </row>
    <row r="818" spans="1:33" x14ac:dyDescent="0.3">
      <c r="A818">
        <v>6117666160</v>
      </c>
      <c r="B818" s="1">
        <v>42434</v>
      </c>
      <c r="C818" t="str">
        <f t="shared" si="12"/>
        <v>Saturday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1440</v>
      </c>
      <c r="P818">
        <v>1496</v>
      </c>
      <c r="Q818">
        <f>SUM(daily_activity[[#This Row],[VeryActiveMinutes]:[SedentaryMinutes]])</f>
        <v>1440</v>
      </c>
      <c r="R818">
        <f>daily_activity[[#This Row],[Total Mintues]]/60</f>
        <v>24</v>
      </c>
      <c r="S818">
        <f>IFERROR(daily_activity[[#This Row],[TotalDistance]]/daily_activity[[#This Row],[TotalSteps]],0)</f>
        <v>0</v>
      </c>
      <c r="T818">
        <f>IFERROR(daily_activity[[#This Row],[TrackerDistance]]/(daily_activity[[#This Row],[Total Mintues]]*daily_activity[[#This Row],[Step Length]]),0)</f>
        <v>0</v>
      </c>
      <c r="W818" s="13">
        <v>9799</v>
      </c>
      <c r="X818" s="13">
        <v>2636</v>
      </c>
      <c r="AD818" s="18" t="s">
        <v>59</v>
      </c>
      <c r="AE818" s="18">
        <v>24</v>
      </c>
      <c r="AF818" s="16">
        <v>0</v>
      </c>
      <c r="AG818" s="16">
        <v>1496</v>
      </c>
    </row>
    <row r="819" spans="1:33" x14ac:dyDescent="0.3">
      <c r="A819">
        <v>6117666160</v>
      </c>
      <c r="B819" s="1">
        <v>42465</v>
      </c>
      <c r="C819" t="str">
        <f t="shared" si="12"/>
        <v>Tuesday</v>
      </c>
      <c r="D819">
        <v>2997</v>
      </c>
      <c r="E819">
        <v>2.2599999899999998</v>
      </c>
      <c r="F819">
        <v>2.2599999899999998</v>
      </c>
      <c r="G819">
        <v>0</v>
      </c>
      <c r="H819">
        <v>0</v>
      </c>
      <c r="I819">
        <v>0</v>
      </c>
      <c r="J819">
        <v>2.2599999899999998</v>
      </c>
      <c r="K819">
        <v>0</v>
      </c>
      <c r="L819">
        <v>0</v>
      </c>
      <c r="M819">
        <v>0</v>
      </c>
      <c r="N819">
        <v>156</v>
      </c>
      <c r="O819">
        <v>1279</v>
      </c>
      <c r="P819">
        <v>1902</v>
      </c>
      <c r="Q819">
        <f>SUM(daily_activity[[#This Row],[VeryActiveMinutes]:[SedentaryMinutes]])</f>
        <v>1435</v>
      </c>
      <c r="R819">
        <f>daily_activity[[#This Row],[Total Mintues]]/60</f>
        <v>23.916666666666668</v>
      </c>
      <c r="S819">
        <f>IFERROR(daily_activity[[#This Row],[TotalDistance]]/daily_activity[[#This Row],[TotalSteps]],0)</f>
        <v>7.5408741741741733E-4</v>
      </c>
      <c r="T819">
        <f>IFERROR(daily_activity[[#This Row],[TrackerDistance]]/(daily_activity[[#This Row],[Total Mintues]]*daily_activity[[#This Row],[Step Length]]),0)</f>
        <v>2.0885017421602785</v>
      </c>
      <c r="W819" s="13">
        <v>3365</v>
      </c>
      <c r="X819" s="13">
        <v>1838</v>
      </c>
      <c r="AD819" s="19" t="s">
        <v>57</v>
      </c>
      <c r="AE819" s="19">
        <v>23.916666666666668</v>
      </c>
      <c r="AF819" s="17">
        <v>2997</v>
      </c>
      <c r="AG819" s="17">
        <v>1902</v>
      </c>
    </row>
    <row r="820" spans="1:33" x14ac:dyDescent="0.3">
      <c r="A820">
        <v>6117666160</v>
      </c>
      <c r="B820" s="1">
        <v>42495</v>
      </c>
      <c r="C820" t="str">
        <f t="shared" si="12"/>
        <v>Thursday</v>
      </c>
      <c r="D820">
        <v>9799</v>
      </c>
      <c r="E820">
        <v>7.4000000950000002</v>
      </c>
      <c r="F820">
        <v>7.4000000950000002</v>
      </c>
      <c r="G820">
        <v>0</v>
      </c>
      <c r="H820">
        <v>0</v>
      </c>
      <c r="I820">
        <v>0</v>
      </c>
      <c r="J820">
        <v>7.4000000950000002</v>
      </c>
      <c r="K820">
        <v>0</v>
      </c>
      <c r="L820">
        <v>0</v>
      </c>
      <c r="M820">
        <v>0</v>
      </c>
      <c r="N820">
        <v>487</v>
      </c>
      <c r="O820">
        <v>479</v>
      </c>
      <c r="P820">
        <v>2636</v>
      </c>
      <c r="Q820">
        <f>SUM(daily_activity[[#This Row],[VeryActiveMinutes]:[SedentaryMinutes]])</f>
        <v>966</v>
      </c>
      <c r="R820">
        <f>daily_activity[[#This Row],[Total Mintues]]/60</f>
        <v>16.100000000000001</v>
      </c>
      <c r="S820">
        <f>IFERROR(daily_activity[[#This Row],[TotalDistance]]/daily_activity[[#This Row],[TotalSteps]],0)</f>
        <v>7.551791096030207E-4</v>
      </c>
      <c r="T820">
        <f>IFERROR(daily_activity[[#This Row],[TrackerDistance]]/(daily_activity[[#This Row],[Total Mintues]]*daily_activity[[#This Row],[Step Length]]),0)</f>
        <v>10.143892339544514</v>
      </c>
      <c r="W820" s="13">
        <v>7336</v>
      </c>
      <c r="X820" s="13">
        <v>2469</v>
      </c>
      <c r="AD820" s="18" t="s">
        <v>60</v>
      </c>
      <c r="AE820" s="18">
        <v>16.100000000000001</v>
      </c>
      <c r="AF820" s="16">
        <v>9799</v>
      </c>
      <c r="AG820" s="16">
        <v>2636</v>
      </c>
    </row>
    <row r="821" spans="1:33" x14ac:dyDescent="0.3">
      <c r="A821">
        <v>6117666160</v>
      </c>
      <c r="B821" s="1">
        <v>42526</v>
      </c>
      <c r="C821" t="str">
        <f t="shared" si="12"/>
        <v>Sunday</v>
      </c>
      <c r="D821">
        <v>3365</v>
      </c>
      <c r="E821">
        <v>2.6800000669999999</v>
      </c>
      <c r="F821">
        <v>2.6800000669999999</v>
      </c>
      <c r="G821">
        <v>0</v>
      </c>
      <c r="H821">
        <v>0</v>
      </c>
      <c r="I821">
        <v>0</v>
      </c>
      <c r="J821">
        <v>2.6800000669999999</v>
      </c>
      <c r="K821">
        <v>0</v>
      </c>
      <c r="L821">
        <v>0</v>
      </c>
      <c r="M821">
        <v>0</v>
      </c>
      <c r="N821">
        <v>133</v>
      </c>
      <c r="O821">
        <v>673</v>
      </c>
      <c r="P821">
        <v>1838</v>
      </c>
      <c r="Q821">
        <f>SUM(daily_activity[[#This Row],[VeryActiveMinutes]:[SedentaryMinutes]])</f>
        <v>806</v>
      </c>
      <c r="R821">
        <f>daily_activity[[#This Row],[Total Mintues]]/60</f>
        <v>13.433333333333334</v>
      </c>
      <c r="S821">
        <f>IFERROR(daily_activity[[#This Row],[TotalDistance]]/daily_activity[[#This Row],[TotalSteps]],0)</f>
        <v>7.9643389806835062E-4</v>
      </c>
      <c r="T821">
        <f>IFERROR(daily_activity[[#This Row],[TrackerDistance]]/(daily_activity[[#This Row],[Total Mintues]]*daily_activity[[#This Row],[Step Length]]),0)</f>
        <v>4.1749379652605461</v>
      </c>
      <c r="W821" s="13">
        <v>7328</v>
      </c>
      <c r="X821" s="13">
        <v>2250</v>
      </c>
      <c r="AD821" s="19" t="s">
        <v>16</v>
      </c>
      <c r="AE821" s="19">
        <v>13.433333333333334</v>
      </c>
      <c r="AF821" s="17">
        <v>3365</v>
      </c>
      <c r="AG821" s="17">
        <v>1838</v>
      </c>
    </row>
    <row r="822" spans="1:33" x14ac:dyDescent="0.3">
      <c r="A822">
        <v>6117666160</v>
      </c>
      <c r="B822" s="1">
        <v>42556</v>
      </c>
      <c r="C822" t="str">
        <f t="shared" si="12"/>
        <v>Tuesday</v>
      </c>
      <c r="D822">
        <v>7336</v>
      </c>
      <c r="E822">
        <v>5.5399999619999996</v>
      </c>
      <c r="F822">
        <v>5.5399999619999996</v>
      </c>
      <c r="G822">
        <v>0</v>
      </c>
      <c r="H822">
        <v>0</v>
      </c>
      <c r="I822">
        <v>0</v>
      </c>
      <c r="J822">
        <v>5.5399999619999996</v>
      </c>
      <c r="K822">
        <v>0</v>
      </c>
      <c r="L822">
        <v>0</v>
      </c>
      <c r="M822">
        <v>0</v>
      </c>
      <c r="N822">
        <v>412</v>
      </c>
      <c r="O822">
        <v>456</v>
      </c>
      <c r="P822">
        <v>2469</v>
      </c>
      <c r="Q822">
        <f>SUM(daily_activity[[#This Row],[VeryActiveMinutes]:[SedentaryMinutes]])</f>
        <v>868</v>
      </c>
      <c r="R822">
        <f>daily_activity[[#This Row],[Total Mintues]]/60</f>
        <v>14.466666666666667</v>
      </c>
      <c r="S822">
        <f>IFERROR(daily_activity[[#This Row],[TotalDistance]]/daily_activity[[#This Row],[TotalSteps]],0)</f>
        <v>7.5517992938931293E-4</v>
      </c>
      <c r="T822">
        <f>IFERROR(daily_activity[[#This Row],[TrackerDistance]]/(daily_activity[[#This Row],[Total Mintues]]*daily_activity[[#This Row],[Step Length]]),0)</f>
        <v>8.4516129032258061</v>
      </c>
      <c r="W822" s="13">
        <v>4477</v>
      </c>
      <c r="X822" s="13">
        <v>1248</v>
      </c>
      <c r="AD822" s="18" t="s">
        <v>57</v>
      </c>
      <c r="AE822" s="18">
        <v>14.466666666666667</v>
      </c>
      <c r="AF822" s="16">
        <v>7336</v>
      </c>
      <c r="AG822" s="16">
        <v>2469</v>
      </c>
    </row>
    <row r="823" spans="1:33" x14ac:dyDescent="0.3">
      <c r="A823">
        <v>6117666160</v>
      </c>
      <c r="B823" s="1">
        <v>42587</v>
      </c>
      <c r="C823" t="str">
        <f t="shared" si="12"/>
        <v>Friday</v>
      </c>
      <c r="D823">
        <v>7328</v>
      </c>
      <c r="E823">
        <v>5.5300002099999999</v>
      </c>
      <c r="F823">
        <v>5.5300002099999999</v>
      </c>
      <c r="G823">
        <v>0</v>
      </c>
      <c r="H823">
        <v>0</v>
      </c>
      <c r="I823">
        <v>0</v>
      </c>
      <c r="J823">
        <v>5.5300002099999999</v>
      </c>
      <c r="K823">
        <v>0</v>
      </c>
      <c r="L823">
        <v>0</v>
      </c>
      <c r="M823">
        <v>0</v>
      </c>
      <c r="N823">
        <v>318</v>
      </c>
      <c r="O823">
        <v>517</v>
      </c>
      <c r="P823">
        <v>2250</v>
      </c>
      <c r="Q823">
        <f>SUM(daily_activity[[#This Row],[VeryActiveMinutes]:[SedentaryMinutes]])</f>
        <v>835</v>
      </c>
      <c r="R823">
        <f>daily_activity[[#This Row],[Total Mintues]]/60</f>
        <v>13.916666666666666</v>
      </c>
      <c r="S823">
        <f>IFERROR(daily_activity[[#This Row],[TotalDistance]]/daily_activity[[#This Row],[TotalSteps]],0)</f>
        <v>7.5463976664847158E-4</v>
      </c>
      <c r="T823">
        <f>IFERROR(daily_activity[[#This Row],[TrackerDistance]]/(daily_activity[[#This Row],[Total Mintues]]*daily_activity[[#This Row],[Step Length]]),0)</f>
        <v>8.7760479041916177</v>
      </c>
      <c r="W823" s="13">
        <v>4562</v>
      </c>
      <c r="X823" s="13">
        <v>2560</v>
      </c>
      <c r="AD823" s="19" t="s">
        <v>58</v>
      </c>
      <c r="AE823" s="19">
        <v>13.916666666666666</v>
      </c>
      <c r="AF823" s="17">
        <v>7328</v>
      </c>
      <c r="AG823" s="17">
        <v>2250</v>
      </c>
    </row>
    <row r="824" spans="1:33" x14ac:dyDescent="0.3">
      <c r="A824">
        <v>6117666160</v>
      </c>
      <c r="B824" s="1">
        <v>42618</v>
      </c>
      <c r="C824" t="str">
        <f t="shared" si="12"/>
        <v>Monday</v>
      </c>
      <c r="D824">
        <v>4477</v>
      </c>
      <c r="E824">
        <v>3.380000114</v>
      </c>
      <c r="F824">
        <v>3.380000114</v>
      </c>
      <c r="G824">
        <v>0</v>
      </c>
      <c r="H824">
        <v>0</v>
      </c>
      <c r="I824">
        <v>0</v>
      </c>
      <c r="J824">
        <v>3.380000114</v>
      </c>
      <c r="K824">
        <v>0</v>
      </c>
      <c r="L824">
        <v>0</v>
      </c>
      <c r="M824">
        <v>0</v>
      </c>
      <c r="N824">
        <v>197</v>
      </c>
      <c r="O824">
        <v>125</v>
      </c>
      <c r="P824">
        <v>1248</v>
      </c>
      <c r="Q824">
        <f>SUM(daily_activity[[#This Row],[VeryActiveMinutes]:[SedentaryMinutes]])</f>
        <v>322</v>
      </c>
      <c r="R824">
        <f>daily_activity[[#This Row],[Total Mintues]]/60</f>
        <v>5.3666666666666663</v>
      </c>
      <c r="S824">
        <f>IFERROR(daily_activity[[#This Row],[TotalDistance]]/daily_activity[[#This Row],[TotalSteps]],0)</f>
        <v>7.5496987134241681E-4</v>
      </c>
      <c r="T824">
        <f>IFERROR(daily_activity[[#This Row],[TrackerDistance]]/(daily_activity[[#This Row],[Total Mintues]]*daily_activity[[#This Row],[Step Length]]),0)</f>
        <v>13.903726708074535</v>
      </c>
      <c r="W824" s="13">
        <v>9837</v>
      </c>
      <c r="X824" s="13">
        <v>3327</v>
      </c>
      <c r="AD824" s="18" t="s">
        <v>61</v>
      </c>
      <c r="AE824" s="18">
        <v>5.3666666666666663</v>
      </c>
      <c r="AF824" s="16">
        <v>4477</v>
      </c>
      <c r="AG824" s="16">
        <v>1248</v>
      </c>
    </row>
    <row r="825" spans="1:33" x14ac:dyDescent="0.3">
      <c r="A825">
        <v>6290855005</v>
      </c>
      <c r="B825" s="1">
        <v>42708</v>
      </c>
      <c r="C825" t="str">
        <f t="shared" si="12"/>
        <v>Sunday</v>
      </c>
      <c r="D825">
        <v>4562</v>
      </c>
      <c r="E825">
        <v>3.4500000480000002</v>
      </c>
      <c r="F825">
        <v>3.4500000480000002</v>
      </c>
      <c r="G825">
        <v>0</v>
      </c>
      <c r="H825">
        <v>0</v>
      </c>
      <c r="I825">
        <v>0</v>
      </c>
      <c r="J825">
        <v>3.4500000480000002</v>
      </c>
      <c r="K825">
        <v>0</v>
      </c>
      <c r="L825">
        <v>0</v>
      </c>
      <c r="M825">
        <v>0</v>
      </c>
      <c r="N825">
        <v>199</v>
      </c>
      <c r="O825">
        <v>1241</v>
      </c>
      <c r="P825">
        <v>2560</v>
      </c>
      <c r="Q825">
        <f>SUM(daily_activity[[#This Row],[VeryActiveMinutes]:[SedentaryMinutes]])</f>
        <v>1440</v>
      </c>
      <c r="R825">
        <f>daily_activity[[#This Row],[Total Mintues]]/60</f>
        <v>24</v>
      </c>
      <c r="S825">
        <f>IFERROR(daily_activity[[#This Row],[TotalDistance]]/daily_activity[[#This Row],[TotalSteps]],0)</f>
        <v>7.5624727049539674E-4</v>
      </c>
      <c r="T825">
        <f>IFERROR(daily_activity[[#This Row],[TrackerDistance]]/(daily_activity[[#This Row],[Total Mintues]]*daily_activity[[#This Row],[Step Length]]),0)</f>
        <v>3.1680555555555556</v>
      </c>
      <c r="W825" s="13">
        <v>6781</v>
      </c>
      <c r="X825" s="13">
        <v>2725</v>
      </c>
      <c r="AD825" s="19" t="s">
        <v>16</v>
      </c>
      <c r="AE825" s="19">
        <v>24</v>
      </c>
      <c r="AF825" s="17">
        <v>4562</v>
      </c>
      <c r="AG825" s="17">
        <v>2560</v>
      </c>
    </row>
    <row r="826" spans="1:33" x14ac:dyDescent="0.3">
      <c r="A826">
        <v>6290855005</v>
      </c>
      <c r="B826" s="1">
        <v>42374</v>
      </c>
      <c r="C826" t="str">
        <f t="shared" si="12"/>
        <v>Tuesday</v>
      </c>
      <c r="D826">
        <v>9837</v>
      </c>
      <c r="E826">
        <v>7.4400000569999998</v>
      </c>
      <c r="F826">
        <v>7.4400000569999998</v>
      </c>
      <c r="G826">
        <v>0</v>
      </c>
      <c r="H826">
        <v>0.66000002599999996</v>
      </c>
      <c r="I826">
        <v>2.75</v>
      </c>
      <c r="J826">
        <v>4</v>
      </c>
      <c r="K826">
        <v>0.02</v>
      </c>
      <c r="L826">
        <v>8</v>
      </c>
      <c r="M826">
        <v>95</v>
      </c>
      <c r="N826">
        <v>282</v>
      </c>
      <c r="O826">
        <v>1055</v>
      </c>
      <c r="P826">
        <v>3327</v>
      </c>
      <c r="Q826">
        <f>SUM(daily_activity[[#This Row],[VeryActiveMinutes]:[SedentaryMinutes]])</f>
        <v>1440</v>
      </c>
      <c r="R826">
        <f>daily_activity[[#This Row],[Total Mintues]]/60</f>
        <v>24</v>
      </c>
      <c r="S826">
        <f>IFERROR(daily_activity[[#This Row],[TotalDistance]]/daily_activity[[#This Row],[TotalSteps]],0)</f>
        <v>7.5632815462031103E-4</v>
      </c>
      <c r="T826">
        <f>IFERROR(daily_activity[[#This Row],[TrackerDistance]]/(daily_activity[[#This Row],[Total Mintues]]*daily_activity[[#This Row],[Step Length]]),0)</f>
        <v>6.8312499999999998</v>
      </c>
      <c r="W826" s="13">
        <v>6047</v>
      </c>
      <c r="X826" s="13">
        <v>2671</v>
      </c>
      <c r="AD826" s="18" t="s">
        <v>57</v>
      </c>
      <c r="AE826" s="18">
        <v>24</v>
      </c>
      <c r="AF826" s="16">
        <v>9837</v>
      </c>
      <c r="AG826" s="16">
        <v>3327</v>
      </c>
    </row>
    <row r="827" spans="1:33" x14ac:dyDescent="0.3">
      <c r="A827">
        <v>6290855005</v>
      </c>
      <c r="B827" s="1">
        <v>42405</v>
      </c>
      <c r="C827" t="str">
        <f t="shared" si="12"/>
        <v>Friday</v>
      </c>
      <c r="D827">
        <v>6781</v>
      </c>
      <c r="E827">
        <v>5.1300001139999996</v>
      </c>
      <c r="F827">
        <v>5.1300001139999996</v>
      </c>
      <c r="G827">
        <v>0</v>
      </c>
      <c r="H827">
        <v>0</v>
      </c>
      <c r="I827">
        <v>0</v>
      </c>
      <c r="J827">
        <v>5.1100001339999999</v>
      </c>
      <c r="K827">
        <v>0.02</v>
      </c>
      <c r="L827">
        <v>0</v>
      </c>
      <c r="M827">
        <v>0</v>
      </c>
      <c r="N827">
        <v>268</v>
      </c>
      <c r="O827">
        <v>1172</v>
      </c>
      <c r="P827">
        <v>2725</v>
      </c>
      <c r="Q827">
        <f>SUM(daily_activity[[#This Row],[VeryActiveMinutes]:[SedentaryMinutes]])</f>
        <v>1440</v>
      </c>
      <c r="R827">
        <f>daily_activity[[#This Row],[Total Mintues]]/60</f>
        <v>24</v>
      </c>
      <c r="S827">
        <f>IFERROR(daily_activity[[#This Row],[TotalDistance]]/daily_activity[[#This Row],[TotalSteps]],0)</f>
        <v>7.5652560300840577E-4</v>
      </c>
      <c r="T827">
        <f>IFERROR(daily_activity[[#This Row],[TrackerDistance]]/(daily_activity[[#This Row],[Total Mintues]]*daily_activity[[#This Row],[Step Length]]),0)</f>
        <v>4.709027777777778</v>
      </c>
      <c r="W827" s="13">
        <v>5832</v>
      </c>
      <c r="X827" s="13">
        <v>2718</v>
      </c>
      <c r="AD827" s="19" t="s">
        <v>58</v>
      </c>
      <c r="AE827" s="19">
        <v>24</v>
      </c>
      <c r="AF827" s="17">
        <v>6781</v>
      </c>
      <c r="AG827" s="17">
        <v>2725</v>
      </c>
    </row>
    <row r="828" spans="1:33" x14ac:dyDescent="0.3">
      <c r="A828">
        <v>6290855005</v>
      </c>
      <c r="B828" s="1">
        <v>42434</v>
      </c>
      <c r="C828" t="str">
        <f t="shared" si="12"/>
        <v>Saturday</v>
      </c>
      <c r="D828">
        <v>6047</v>
      </c>
      <c r="E828">
        <v>4.5700001720000003</v>
      </c>
      <c r="F828">
        <v>4.5700001720000003</v>
      </c>
      <c r="G828">
        <v>0</v>
      </c>
      <c r="H828">
        <v>0</v>
      </c>
      <c r="I828">
        <v>0</v>
      </c>
      <c r="J828">
        <v>4.5700001720000003</v>
      </c>
      <c r="K828">
        <v>0</v>
      </c>
      <c r="L828">
        <v>0</v>
      </c>
      <c r="M828">
        <v>0</v>
      </c>
      <c r="N828">
        <v>240</v>
      </c>
      <c r="O828">
        <v>1200</v>
      </c>
      <c r="P828">
        <v>2671</v>
      </c>
      <c r="Q828">
        <f>SUM(daily_activity[[#This Row],[VeryActiveMinutes]:[SedentaryMinutes]])</f>
        <v>1440</v>
      </c>
      <c r="R828">
        <f>daily_activity[[#This Row],[Total Mintues]]/60</f>
        <v>24</v>
      </c>
      <c r="S828">
        <f>IFERROR(daily_activity[[#This Row],[TotalDistance]]/daily_activity[[#This Row],[TotalSteps]],0)</f>
        <v>7.557466796758724E-4</v>
      </c>
      <c r="T828">
        <f>IFERROR(daily_activity[[#This Row],[TrackerDistance]]/(daily_activity[[#This Row],[Total Mintues]]*daily_activity[[#This Row],[Step Length]]),0)</f>
        <v>4.1993055555555552</v>
      </c>
      <c r="W828" s="13">
        <v>6339</v>
      </c>
      <c r="X828" s="13">
        <v>2682</v>
      </c>
      <c r="AD828" s="18" t="s">
        <v>59</v>
      </c>
      <c r="AE828" s="18">
        <v>24</v>
      </c>
      <c r="AF828" s="16">
        <v>6047</v>
      </c>
      <c r="AG828" s="16">
        <v>2671</v>
      </c>
    </row>
    <row r="829" spans="1:33" x14ac:dyDescent="0.3">
      <c r="A829">
        <v>6290855005</v>
      </c>
      <c r="B829" s="1">
        <v>42465</v>
      </c>
      <c r="C829" t="str">
        <f t="shared" si="12"/>
        <v>Tuesday</v>
      </c>
      <c r="D829">
        <v>5832</v>
      </c>
      <c r="E829">
        <v>4.4099998469999999</v>
      </c>
      <c r="F829">
        <v>4.4099998469999999</v>
      </c>
      <c r="G829">
        <v>0</v>
      </c>
      <c r="H829">
        <v>0</v>
      </c>
      <c r="I829">
        <v>0</v>
      </c>
      <c r="J829">
        <v>4.4000000950000002</v>
      </c>
      <c r="K829">
        <v>0.01</v>
      </c>
      <c r="L829">
        <v>0</v>
      </c>
      <c r="M829">
        <v>0</v>
      </c>
      <c r="N829">
        <v>272</v>
      </c>
      <c r="O829">
        <v>1168</v>
      </c>
      <c r="P829">
        <v>2718</v>
      </c>
      <c r="Q829">
        <f>SUM(daily_activity[[#This Row],[VeryActiveMinutes]:[SedentaryMinutes]])</f>
        <v>1440</v>
      </c>
      <c r="R829">
        <f>daily_activity[[#This Row],[Total Mintues]]/60</f>
        <v>24</v>
      </c>
      <c r="S829">
        <f>IFERROR(daily_activity[[#This Row],[TotalDistance]]/daily_activity[[#This Row],[TotalSteps]],0)</f>
        <v>7.5617281327160495E-4</v>
      </c>
      <c r="T829">
        <f>IFERROR(daily_activity[[#This Row],[TrackerDistance]]/(daily_activity[[#This Row],[Total Mintues]]*daily_activity[[#This Row],[Step Length]]),0)</f>
        <v>4.05</v>
      </c>
      <c r="W829" s="13">
        <v>6116</v>
      </c>
      <c r="X829" s="13">
        <v>2806</v>
      </c>
      <c r="AD829" s="19" t="s">
        <v>57</v>
      </c>
      <c r="AE829" s="19">
        <v>24</v>
      </c>
      <c r="AF829" s="17">
        <v>5832</v>
      </c>
      <c r="AG829" s="17">
        <v>2718</v>
      </c>
    </row>
    <row r="830" spans="1:33" x14ac:dyDescent="0.3">
      <c r="A830">
        <v>6290855005</v>
      </c>
      <c r="B830" s="1">
        <v>42495</v>
      </c>
      <c r="C830" t="str">
        <f t="shared" si="12"/>
        <v>Thursday</v>
      </c>
      <c r="D830">
        <v>6339</v>
      </c>
      <c r="E830">
        <v>4.7899999619999996</v>
      </c>
      <c r="F830">
        <v>4.7899999619999996</v>
      </c>
      <c r="G830">
        <v>0</v>
      </c>
      <c r="H830">
        <v>0</v>
      </c>
      <c r="I830">
        <v>0</v>
      </c>
      <c r="J830">
        <v>4.7899999619999996</v>
      </c>
      <c r="K830">
        <v>0</v>
      </c>
      <c r="L830">
        <v>0</v>
      </c>
      <c r="M830">
        <v>0</v>
      </c>
      <c r="N830">
        <v>239</v>
      </c>
      <c r="O830">
        <v>1201</v>
      </c>
      <c r="P830">
        <v>2682</v>
      </c>
      <c r="Q830">
        <f>SUM(daily_activity[[#This Row],[VeryActiveMinutes]:[SedentaryMinutes]])</f>
        <v>1440</v>
      </c>
      <c r="R830">
        <f>daily_activity[[#This Row],[Total Mintues]]/60</f>
        <v>24</v>
      </c>
      <c r="S830">
        <f>IFERROR(daily_activity[[#This Row],[TotalDistance]]/daily_activity[[#This Row],[TotalSteps]],0)</f>
        <v>7.556396848083293E-4</v>
      </c>
      <c r="T830">
        <f>IFERROR(daily_activity[[#This Row],[TrackerDistance]]/(daily_activity[[#This Row],[Total Mintues]]*daily_activity[[#This Row],[Step Length]]),0)</f>
        <v>4.4020833333333336</v>
      </c>
      <c r="W830" s="13">
        <v>5510</v>
      </c>
      <c r="X830" s="13">
        <v>2613</v>
      </c>
      <c r="AD830" s="18" t="s">
        <v>60</v>
      </c>
      <c r="AE830" s="18">
        <v>24</v>
      </c>
      <c r="AF830" s="16">
        <v>6339</v>
      </c>
      <c r="AG830" s="16">
        <v>2682</v>
      </c>
    </row>
    <row r="831" spans="1:33" x14ac:dyDescent="0.3">
      <c r="A831">
        <v>6290855005</v>
      </c>
      <c r="B831" s="1">
        <v>42526</v>
      </c>
      <c r="C831" t="str">
        <f t="shared" si="12"/>
        <v>Sunday</v>
      </c>
      <c r="D831">
        <v>6116</v>
      </c>
      <c r="E831">
        <v>4.6199998860000004</v>
      </c>
      <c r="F831">
        <v>4.6199998860000004</v>
      </c>
      <c r="G831">
        <v>0</v>
      </c>
      <c r="H831">
        <v>0</v>
      </c>
      <c r="I831">
        <v>0</v>
      </c>
      <c r="J831">
        <v>4.5900001530000001</v>
      </c>
      <c r="K831">
        <v>2.9999998999999999E-2</v>
      </c>
      <c r="L831">
        <v>0</v>
      </c>
      <c r="M831">
        <v>0</v>
      </c>
      <c r="N831">
        <v>305</v>
      </c>
      <c r="O831">
        <v>1135</v>
      </c>
      <c r="P831">
        <v>2806</v>
      </c>
      <c r="Q831">
        <f>SUM(daily_activity[[#This Row],[VeryActiveMinutes]:[SedentaryMinutes]])</f>
        <v>1440</v>
      </c>
      <c r="R831">
        <f>daily_activity[[#This Row],[Total Mintues]]/60</f>
        <v>24</v>
      </c>
      <c r="S831">
        <f>IFERROR(daily_activity[[#This Row],[TotalDistance]]/daily_activity[[#This Row],[TotalSteps]],0)</f>
        <v>7.5539566481360376E-4</v>
      </c>
      <c r="T831">
        <f>IFERROR(daily_activity[[#This Row],[TrackerDistance]]/(daily_activity[[#This Row],[Total Mintues]]*daily_activity[[#This Row],[Step Length]]),0)</f>
        <v>4.2472222222222218</v>
      </c>
      <c r="W831" s="13">
        <v>7706</v>
      </c>
      <c r="X831" s="13">
        <v>2712</v>
      </c>
      <c r="AD831" s="19" t="s">
        <v>16</v>
      </c>
      <c r="AE831" s="19">
        <v>24</v>
      </c>
      <c r="AF831" s="17">
        <v>6116</v>
      </c>
      <c r="AG831" s="17">
        <v>2806</v>
      </c>
    </row>
    <row r="832" spans="1:33" x14ac:dyDescent="0.3">
      <c r="A832">
        <v>6290855005</v>
      </c>
      <c r="B832" s="1">
        <v>42556</v>
      </c>
      <c r="C832" t="str">
        <f t="shared" si="12"/>
        <v>Tuesday</v>
      </c>
      <c r="D832">
        <v>5510</v>
      </c>
      <c r="E832">
        <v>4.170000076</v>
      </c>
      <c r="F832">
        <v>4.170000076</v>
      </c>
      <c r="G832">
        <v>0</v>
      </c>
      <c r="H832">
        <v>0</v>
      </c>
      <c r="I832">
        <v>0</v>
      </c>
      <c r="J832">
        <v>4.1599998469999999</v>
      </c>
      <c r="K832">
        <v>0</v>
      </c>
      <c r="L832">
        <v>0</v>
      </c>
      <c r="M832">
        <v>0</v>
      </c>
      <c r="N832">
        <v>227</v>
      </c>
      <c r="O832">
        <v>1213</v>
      </c>
      <c r="P832">
        <v>2613</v>
      </c>
      <c r="Q832">
        <f>SUM(daily_activity[[#This Row],[VeryActiveMinutes]:[SedentaryMinutes]])</f>
        <v>1440</v>
      </c>
      <c r="R832">
        <f>daily_activity[[#This Row],[Total Mintues]]/60</f>
        <v>24</v>
      </c>
      <c r="S832">
        <f>IFERROR(daily_activity[[#This Row],[TotalDistance]]/daily_activity[[#This Row],[TotalSteps]],0)</f>
        <v>7.5680582141560799E-4</v>
      </c>
      <c r="T832">
        <f>IFERROR(daily_activity[[#This Row],[TrackerDistance]]/(daily_activity[[#This Row],[Total Mintues]]*daily_activity[[#This Row],[Step Length]]),0)</f>
        <v>3.8263888888888888</v>
      </c>
      <c r="W832" s="13">
        <v>6277</v>
      </c>
      <c r="X832" s="13">
        <v>2175</v>
      </c>
      <c r="AD832" s="18" t="s">
        <v>57</v>
      </c>
      <c r="AE832" s="18">
        <v>24</v>
      </c>
      <c r="AF832" s="16">
        <v>5510</v>
      </c>
      <c r="AG832" s="16">
        <v>2613</v>
      </c>
    </row>
    <row r="833" spans="1:33" x14ac:dyDescent="0.3">
      <c r="A833">
        <v>6290855005</v>
      </c>
      <c r="B833" s="1">
        <v>42587</v>
      </c>
      <c r="C833" t="str">
        <f t="shared" si="12"/>
        <v>Friday</v>
      </c>
      <c r="D833">
        <v>7706</v>
      </c>
      <c r="E833">
        <v>5.829999924</v>
      </c>
      <c r="F833">
        <v>5.829999924</v>
      </c>
      <c r="G833">
        <v>0</v>
      </c>
      <c r="H833">
        <v>0</v>
      </c>
      <c r="I833">
        <v>0</v>
      </c>
      <c r="J833">
        <v>5.8200001720000003</v>
      </c>
      <c r="K833">
        <v>0</v>
      </c>
      <c r="L833">
        <v>0</v>
      </c>
      <c r="M833">
        <v>0</v>
      </c>
      <c r="N833">
        <v>251</v>
      </c>
      <c r="O833">
        <v>1189</v>
      </c>
      <c r="P833">
        <v>2712</v>
      </c>
      <c r="Q833">
        <f>SUM(daily_activity[[#This Row],[VeryActiveMinutes]:[SedentaryMinutes]])</f>
        <v>1440</v>
      </c>
      <c r="R833">
        <f>daily_activity[[#This Row],[Total Mintues]]/60</f>
        <v>24</v>
      </c>
      <c r="S833">
        <f>IFERROR(daily_activity[[#This Row],[TotalDistance]]/daily_activity[[#This Row],[TotalSteps]],0)</f>
        <v>7.5655332520114193E-4</v>
      </c>
      <c r="T833">
        <f>IFERROR(daily_activity[[#This Row],[TrackerDistance]]/(daily_activity[[#This Row],[Total Mintues]]*daily_activity[[#This Row],[Step Length]]),0)</f>
        <v>5.3513888888888896</v>
      </c>
      <c r="W833" s="13">
        <v>0</v>
      </c>
      <c r="X833" s="13">
        <v>1841</v>
      </c>
      <c r="AD833" s="19" t="s">
        <v>58</v>
      </c>
      <c r="AE833" s="19">
        <v>24</v>
      </c>
      <c r="AF833" s="17">
        <v>7706</v>
      </c>
      <c r="AG833" s="17">
        <v>2712</v>
      </c>
    </row>
    <row r="834" spans="1:33" x14ac:dyDescent="0.3">
      <c r="A834">
        <v>6290855005</v>
      </c>
      <c r="B834" s="1">
        <v>42618</v>
      </c>
      <c r="C834" t="str">
        <f t="shared" si="12"/>
        <v>Monday</v>
      </c>
      <c r="D834">
        <v>6277</v>
      </c>
      <c r="E834">
        <v>4.75</v>
      </c>
      <c r="F834">
        <v>4.75</v>
      </c>
      <c r="G834">
        <v>0</v>
      </c>
      <c r="H834">
        <v>0</v>
      </c>
      <c r="I834">
        <v>0</v>
      </c>
      <c r="J834">
        <v>4.7300000190000002</v>
      </c>
      <c r="K834">
        <v>0.02</v>
      </c>
      <c r="L834">
        <v>0</v>
      </c>
      <c r="M834">
        <v>0</v>
      </c>
      <c r="N834">
        <v>264</v>
      </c>
      <c r="O834">
        <v>800</v>
      </c>
      <c r="P834">
        <v>2175</v>
      </c>
      <c r="Q834">
        <f>SUM(daily_activity[[#This Row],[VeryActiveMinutes]:[SedentaryMinutes]])</f>
        <v>1064</v>
      </c>
      <c r="R834">
        <f>daily_activity[[#This Row],[Total Mintues]]/60</f>
        <v>17.733333333333334</v>
      </c>
      <c r="S834">
        <f>IFERROR(daily_activity[[#This Row],[TotalDistance]]/daily_activity[[#This Row],[TotalSteps]],0)</f>
        <v>7.5673092241516644E-4</v>
      </c>
      <c r="T834">
        <f>IFERROR(daily_activity[[#This Row],[TrackerDistance]]/(daily_activity[[#This Row],[Total Mintues]]*daily_activity[[#This Row],[Step Length]]),0)</f>
        <v>5.8994360902255645</v>
      </c>
      <c r="W834" s="13">
        <v>2487</v>
      </c>
      <c r="X834" s="13">
        <v>2319</v>
      </c>
      <c r="AD834" s="18" t="s">
        <v>61</v>
      </c>
      <c r="AE834" s="18">
        <v>17.733333333333334</v>
      </c>
      <c r="AF834" s="16">
        <v>6277</v>
      </c>
      <c r="AG834" s="16">
        <v>2175</v>
      </c>
    </row>
    <row r="835" spans="1:33" x14ac:dyDescent="0.3">
      <c r="A835">
        <v>6290855005</v>
      </c>
      <c r="B835" s="1">
        <v>42648</v>
      </c>
      <c r="C835" t="str">
        <f t="shared" ref="C835:C898" si="13">TEXT(B835,"dddd")</f>
        <v>Wednesday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1440</v>
      </c>
      <c r="P835">
        <v>0</v>
      </c>
      <c r="Q835">
        <f>SUM(daily_activity[[#This Row],[VeryActiveMinutes]:[SedentaryMinutes]])</f>
        <v>1440</v>
      </c>
      <c r="R835">
        <f>daily_activity[[#This Row],[Total Mintues]]/60</f>
        <v>24</v>
      </c>
      <c r="S835">
        <f>IFERROR(daily_activity[[#This Row],[TotalDistance]]/daily_activity[[#This Row],[TotalSteps]],0)</f>
        <v>0</v>
      </c>
      <c r="T835">
        <f>IFERROR(daily_activity[[#This Row],[TrackerDistance]]/(daily_activity[[#This Row],[Total Mintues]]*daily_activity[[#This Row],[Step Length]]),0)</f>
        <v>0</v>
      </c>
      <c r="W835" s="13">
        <v>0</v>
      </c>
      <c r="X835" s="13">
        <v>1841</v>
      </c>
      <c r="AD835" s="19" t="s">
        <v>62</v>
      </c>
      <c r="AE835" s="19">
        <v>24</v>
      </c>
      <c r="AF835" s="17">
        <v>0</v>
      </c>
      <c r="AG835" s="17">
        <v>0</v>
      </c>
    </row>
    <row r="836" spans="1:33" x14ac:dyDescent="0.3">
      <c r="A836">
        <v>6775888955</v>
      </c>
      <c r="B836" s="1">
        <v>42708</v>
      </c>
      <c r="C836" t="str">
        <f t="shared" si="13"/>
        <v>Sunday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1440</v>
      </c>
      <c r="P836">
        <v>1841</v>
      </c>
      <c r="Q836">
        <f>SUM(daily_activity[[#This Row],[VeryActiveMinutes]:[SedentaryMinutes]])</f>
        <v>1440</v>
      </c>
      <c r="R836">
        <f>daily_activity[[#This Row],[Total Mintues]]/60</f>
        <v>24</v>
      </c>
      <c r="S836">
        <f>IFERROR(daily_activity[[#This Row],[TotalDistance]]/daily_activity[[#This Row],[TotalSteps]],0)</f>
        <v>0</v>
      </c>
      <c r="T836">
        <f>IFERROR(daily_activity[[#This Row],[TrackerDistance]]/(daily_activity[[#This Row],[Total Mintues]]*daily_activity[[#This Row],[Step Length]]),0)</f>
        <v>0</v>
      </c>
      <c r="W836" s="13">
        <v>9</v>
      </c>
      <c r="X836" s="13">
        <v>1843</v>
      </c>
      <c r="AD836" s="18" t="s">
        <v>16</v>
      </c>
      <c r="AE836" s="18">
        <v>24</v>
      </c>
      <c r="AF836" s="16">
        <v>0</v>
      </c>
      <c r="AG836" s="16">
        <v>1841</v>
      </c>
    </row>
    <row r="837" spans="1:33" x14ac:dyDescent="0.3">
      <c r="A837">
        <v>6775888955</v>
      </c>
      <c r="B837" s="1">
        <v>42374</v>
      </c>
      <c r="C837" t="str">
        <f t="shared" si="13"/>
        <v>Tuesday</v>
      </c>
      <c r="D837">
        <v>2487</v>
      </c>
      <c r="E837">
        <v>1.7799999710000001</v>
      </c>
      <c r="F837">
        <v>1.7799999710000001</v>
      </c>
      <c r="G837">
        <v>0</v>
      </c>
      <c r="H837">
        <v>0.47999998900000002</v>
      </c>
      <c r="I837">
        <v>0.62000000499999997</v>
      </c>
      <c r="J837">
        <v>0.68000000699999996</v>
      </c>
      <c r="K837">
        <v>0</v>
      </c>
      <c r="L837">
        <v>9</v>
      </c>
      <c r="M837">
        <v>34</v>
      </c>
      <c r="N837">
        <v>50</v>
      </c>
      <c r="O837">
        <v>1347</v>
      </c>
      <c r="P837">
        <v>2319</v>
      </c>
      <c r="Q837">
        <f>SUM(daily_activity[[#This Row],[VeryActiveMinutes]:[SedentaryMinutes]])</f>
        <v>1440</v>
      </c>
      <c r="R837">
        <f>daily_activity[[#This Row],[Total Mintues]]/60</f>
        <v>24</v>
      </c>
      <c r="S837">
        <f>IFERROR(daily_activity[[#This Row],[TotalDistance]]/daily_activity[[#This Row],[TotalSteps]],0)</f>
        <v>7.1572174145556903E-4</v>
      </c>
      <c r="T837">
        <f>IFERROR(daily_activity[[#This Row],[TrackerDistance]]/(daily_activity[[#This Row],[Total Mintues]]*daily_activity[[#This Row],[Step Length]]),0)</f>
        <v>1.7270833333333333</v>
      </c>
      <c r="W837" s="13">
        <v>0</v>
      </c>
      <c r="X837" s="13">
        <v>1841</v>
      </c>
      <c r="AD837" s="19" t="s">
        <v>57</v>
      </c>
      <c r="AE837" s="19">
        <v>24</v>
      </c>
      <c r="AF837" s="17">
        <v>2487</v>
      </c>
      <c r="AG837" s="17">
        <v>2319</v>
      </c>
    </row>
    <row r="838" spans="1:33" x14ac:dyDescent="0.3">
      <c r="A838">
        <v>6775888955</v>
      </c>
      <c r="B838" s="1">
        <v>42405</v>
      </c>
      <c r="C838" t="str">
        <f t="shared" si="13"/>
        <v>Friday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1440</v>
      </c>
      <c r="P838">
        <v>1841</v>
      </c>
      <c r="Q838">
        <f>SUM(daily_activity[[#This Row],[VeryActiveMinutes]:[SedentaryMinutes]])</f>
        <v>1440</v>
      </c>
      <c r="R838">
        <f>daily_activity[[#This Row],[Total Mintues]]/60</f>
        <v>24</v>
      </c>
      <c r="S838">
        <f>IFERROR(daily_activity[[#This Row],[TotalDistance]]/daily_activity[[#This Row],[TotalSteps]],0)</f>
        <v>0</v>
      </c>
      <c r="T838">
        <f>IFERROR(daily_activity[[#This Row],[TrackerDistance]]/(daily_activity[[#This Row],[Total Mintues]]*daily_activity[[#This Row],[Step Length]]),0)</f>
        <v>0</v>
      </c>
      <c r="W838" s="13">
        <v>0</v>
      </c>
      <c r="X838" s="13">
        <v>1841</v>
      </c>
      <c r="AD838" s="18" t="s">
        <v>58</v>
      </c>
      <c r="AE838" s="18">
        <v>24</v>
      </c>
      <c r="AF838" s="16">
        <v>0</v>
      </c>
      <c r="AG838" s="16">
        <v>1841</v>
      </c>
    </row>
    <row r="839" spans="1:33" x14ac:dyDescent="0.3">
      <c r="A839">
        <v>6775888955</v>
      </c>
      <c r="B839" s="1">
        <v>42434</v>
      </c>
      <c r="C839" t="str">
        <f t="shared" si="13"/>
        <v>Saturday</v>
      </c>
      <c r="D839">
        <v>9</v>
      </c>
      <c r="E839">
        <v>0.01</v>
      </c>
      <c r="F839">
        <v>0.01</v>
      </c>
      <c r="G839">
        <v>0</v>
      </c>
      <c r="H839">
        <v>0</v>
      </c>
      <c r="I839">
        <v>0</v>
      </c>
      <c r="J839">
        <v>0.01</v>
      </c>
      <c r="K839">
        <v>0</v>
      </c>
      <c r="L839">
        <v>0</v>
      </c>
      <c r="M839">
        <v>0</v>
      </c>
      <c r="N839">
        <v>1</v>
      </c>
      <c r="O839">
        <v>1439</v>
      </c>
      <c r="P839">
        <v>1843</v>
      </c>
      <c r="Q839">
        <f>SUM(daily_activity[[#This Row],[VeryActiveMinutes]:[SedentaryMinutes]])</f>
        <v>1440</v>
      </c>
      <c r="R839">
        <f>daily_activity[[#This Row],[Total Mintues]]/60</f>
        <v>24</v>
      </c>
      <c r="S839">
        <f>IFERROR(daily_activity[[#This Row],[TotalDistance]]/daily_activity[[#This Row],[TotalSteps]],0)</f>
        <v>1.1111111111111111E-3</v>
      </c>
      <c r="T839">
        <f>IFERROR(daily_activity[[#This Row],[TrackerDistance]]/(daily_activity[[#This Row],[Total Mintues]]*daily_activity[[#This Row],[Step Length]]),0)</f>
        <v>6.2499999999999995E-3</v>
      </c>
      <c r="W839" s="13">
        <v>4697</v>
      </c>
      <c r="X839" s="13">
        <v>2496</v>
      </c>
      <c r="AD839" s="19" t="s">
        <v>59</v>
      </c>
      <c r="AE839" s="19">
        <v>24</v>
      </c>
      <c r="AF839" s="17">
        <v>9</v>
      </c>
      <c r="AG839" s="17">
        <v>1843</v>
      </c>
    </row>
    <row r="840" spans="1:33" x14ac:dyDescent="0.3">
      <c r="A840">
        <v>6775888955</v>
      </c>
      <c r="B840" s="1">
        <v>42465</v>
      </c>
      <c r="C840" t="str">
        <f t="shared" si="13"/>
        <v>Tuesday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1440</v>
      </c>
      <c r="P840">
        <v>1841</v>
      </c>
      <c r="Q840">
        <f>SUM(daily_activity[[#This Row],[VeryActiveMinutes]:[SedentaryMinutes]])</f>
        <v>1440</v>
      </c>
      <c r="R840">
        <f>daily_activity[[#This Row],[Total Mintues]]/60</f>
        <v>24</v>
      </c>
      <c r="S840">
        <f>IFERROR(daily_activity[[#This Row],[TotalDistance]]/daily_activity[[#This Row],[TotalSteps]],0)</f>
        <v>0</v>
      </c>
      <c r="T840">
        <f>IFERROR(daily_activity[[#This Row],[TrackerDistance]]/(daily_activity[[#This Row],[Total Mintues]]*daily_activity[[#This Row],[Step Length]]),0)</f>
        <v>0</v>
      </c>
      <c r="W840" s="13">
        <v>1967</v>
      </c>
      <c r="X840" s="13">
        <v>1032</v>
      </c>
      <c r="AD840" s="18" t="s">
        <v>57</v>
      </c>
      <c r="AE840" s="18">
        <v>24</v>
      </c>
      <c r="AF840" s="16">
        <v>0</v>
      </c>
      <c r="AG840" s="16">
        <v>1841</v>
      </c>
    </row>
    <row r="841" spans="1:33" x14ac:dyDescent="0.3">
      <c r="A841">
        <v>6775888955</v>
      </c>
      <c r="B841" s="1">
        <v>42495</v>
      </c>
      <c r="C841" t="str">
        <f t="shared" si="13"/>
        <v>Thursday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1440</v>
      </c>
      <c r="P841">
        <v>1841</v>
      </c>
      <c r="Q841">
        <f>SUM(daily_activity[[#This Row],[VeryActiveMinutes]:[SedentaryMinutes]])</f>
        <v>1440</v>
      </c>
      <c r="R841">
        <f>daily_activity[[#This Row],[Total Mintues]]/60</f>
        <v>24</v>
      </c>
      <c r="S841">
        <f>IFERROR(daily_activity[[#This Row],[TotalDistance]]/daily_activity[[#This Row],[TotalSteps]],0)</f>
        <v>0</v>
      </c>
      <c r="T841">
        <f>IFERROR(daily_activity[[#This Row],[TrackerDistance]]/(daily_activity[[#This Row],[Total Mintues]]*daily_activity[[#This Row],[Step Length]]),0)</f>
        <v>0</v>
      </c>
      <c r="W841" s="13">
        <v>10199</v>
      </c>
      <c r="X841" s="13">
        <v>1994</v>
      </c>
      <c r="AD841" s="19" t="s">
        <v>60</v>
      </c>
      <c r="AE841" s="19">
        <v>24</v>
      </c>
      <c r="AF841" s="17">
        <v>0</v>
      </c>
      <c r="AG841" s="17">
        <v>1841</v>
      </c>
    </row>
    <row r="842" spans="1:33" x14ac:dyDescent="0.3">
      <c r="A842">
        <v>6775888955</v>
      </c>
      <c r="B842" s="1">
        <v>42526</v>
      </c>
      <c r="C842" t="str">
        <f t="shared" si="13"/>
        <v>Sunday</v>
      </c>
      <c r="D842">
        <v>4697</v>
      </c>
      <c r="E842">
        <v>3.369999886</v>
      </c>
      <c r="F842">
        <v>3.369999886</v>
      </c>
      <c r="G842">
        <v>0</v>
      </c>
      <c r="H842">
        <v>0.469999999</v>
      </c>
      <c r="I842">
        <v>0.93000000699999996</v>
      </c>
      <c r="J842">
        <v>1.9299999480000001</v>
      </c>
      <c r="K842">
        <v>0</v>
      </c>
      <c r="L842">
        <v>12</v>
      </c>
      <c r="M842">
        <v>35</v>
      </c>
      <c r="N842">
        <v>75</v>
      </c>
      <c r="O842">
        <v>1318</v>
      </c>
      <c r="P842">
        <v>2496</v>
      </c>
      <c r="Q842">
        <f>SUM(daily_activity[[#This Row],[VeryActiveMinutes]:[SedentaryMinutes]])</f>
        <v>1440</v>
      </c>
      <c r="R842">
        <f>daily_activity[[#This Row],[Total Mintues]]/60</f>
        <v>24</v>
      </c>
      <c r="S842">
        <f>IFERROR(daily_activity[[#This Row],[TotalDistance]]/daily_activity[[#This Row],[TotalSteps]],0)</f>
        <v>7.1747921779859484E-4</v>
      </c>
      <c r="T842">
        <f>IFERROR(daily_activity[[#This Row],[TrackerDistance]]/(daily_activity[[#This Row],[Total Mintues]]*daily_activity[[#This Row],[Step Length]]),0)</f>
        <v>3.2618055555555561</v>
      </c>
      <c r="W842" s="13">
        <v>5454</v>
      </c>
      <c r="X842" s="13">
        <v>1740</v>
      </c>
      <c r="AD842" s="18" t="s">
        <v>16</v>
      </c>
      <c r="AE842" s="18">
        <v>24</v>
      </c>
      <c r="AF842" s="16">
        <v>4697</v>
      </c>
      <c r="AG842" s="16">
        <v>2496</v>
      </c>
    </row>
    <row r="843" spans="1:33" x14ac:dyDescent="0.3">
      <c r="A843">
        <v>6775888955</v>
      </c>
      <c r="B843" s="1">
        <v>42556</v>
      </c>
      <c r="C843" t="str">
        <f t="shared" si="13"/>
        <v>Tuesday</v>
      </c>
      <c r="D843">
        <v>1967</v>
      </c>
      <c r="E843">
        <v>1.4099999670000001</v>
      </c>
      <c r="F843">
        <v>1.4099999670000001</v>
      </c>
      <c r="G843">
        <v>0</v>
      </c>
      <c r="H843">
        <v>0.12999999500000001</v>
      </c>
      <c r="I843">
        <v>0.23999999499999999</v>
      </c>
      <c r="J843">
        <v>1.0499999520000001</v>
      </c>
      <c r="K843">
        <v>0</v>
      </c>
      <c r="L843">
        <v>2</v>
      </c>
      <c r="M843">
        <v>5</v>
      </c>
      <c r="N843">
        <v>49</v>
      </c>
      <c r="O843">
        <v>551</v>
      </c>
      <c r="P843">
        <v>1032</v>
      </c>
      <c r="Q843">
        <f>SUM(daily_activity[[#This Row],[VeryActiveMinutes]:[SedentaryMinutes]])</f>
        <v>607</v>
      </c>
      <c r="R843">
        <f>daily_activity[[#This Row],[Total Mintues]]/60</f>
        <v>10.116666666666667</v>
      </c>
      <c r="S843">
        <f>IFERROR(daily_activity[[#This Row],[TotalDistance]]/daily_activity[[#This Row],[TotalSteps]],0)</f>
        <v>7.1682763955261829E-4</v>
      </c>
      <c r="T843">
        <f>IFERROR(daily_activity[[#This Row],[TrackerDistance]]/(daily_activity[[#This Row],[Total Mintues]]*daily_activity[[#This Row],[Step Length]]),0)</f>
        <v>3.2405271828665563</v>
      </c>
      <c r="W843" s="13">
        <v>12912</v>
      </c>
      <c r="X843" s="13">
        <v>2162</v>
      </c>
      <c r="AD843" s="19" t="s">
        <v>57</v>
      </c>
      <c r="AE843" s="19">
        <v>10.116666666666667</v>
      </c>
      <c r="AF843" s="17">
        <v>1967</v>
      </c>
      <c r="AG843" s="17">
        <v>1032</v>
      </c>
    </row>
    <row r="844" spans="1:33" x14ac:dyDescent="0.3">
      <c r="A844">
        <v>6962181067</v>
      </c>
      <c r="B844" s="1">
        <v>42708</v>
      </c>
      <c r="C844" t="str">
        <f t="shared" si="13"/>
        <v>Sunday</v>
      </c>
      <c r="D844">
        <v>10199</v>
      </c>
      <c r="E844">
        <v>6.7399997709999999</v>
      </c>
      <c r="F844">
        <v>6.7399997709999999</v>
      </c>
      <c r="G844">
        <v>0</v>
      </c>
      <c r="H844">
        <v>3.4000000950000002</v>
      </c>
      <c r="I844">
        <v>0.829999983</v>
      </c>
      <c r="J844">
        <v>2.5099999899999998</v>
      </c>
      <c r="K844">
        <v>0</v>
      </c>
      <c r="L844">
        <v>50</v>
      </c>
      <c r="M844">
        <v>14</v>
      </c>
      <c r="N844">
        <v>189</v>
      </c>
      <c r="O844">
        <v>796</v>
      </c>
      <c r="P844">
        <v>1994</v>
      </c>
      <c r="Q844">
        <f>SUM(daily_activity[[#This Row],[VeryActiveMinutes]:[SedentaryMinutes]])</f>
        <v>1049</v>
      </c>
      <c r="R844">
        <f>daily_activity[[#This Row],[Total Mintues]]/60</f>
        <v>17.483333333333334</v>
      </c>
      <c r="S844">
        <f>IFERROR(daily_activity[[#This Row],[TotalDistance]]/daily_activity[[#This Row],[TotalSteps]],0)</f>
        <v>6.6084908040003919E-4</v>
      </c>
      <c r="T844">
        <f>IFERROR(daily_activity[[#This Row],[TrackerDistance]]/(daily_activity[[#This Row],[Total Mintues]]*daily_activity[[#This Row],[Step Length]]),0)</f>
        <v>9.7225929456625355</v>
      </c>
      <c r="W844" s="13">
        <v>12109</v>
      </c>
      <c r="X844" s="13">
        <v>2072</v>
      </c>
      <c r="AD844" s="18" t="s">
        <v>16</v>
      </c>
      <c r="AE844" s="18">
        <v>17.483333333333334</v>
      </c>
      <c r="AF844" s="16">
        <v>10199</v>
      </c>
      <c r="AG844" s="16">
        <v>1994</v>
      </c>
    </row>
    <row r="845" spans="1:33" x14ac:dyDescent="0.3">
      <c r="A845">
        <v>6962181067</v>
      </c>
      <c r="B845" s="1">
        <v>42374</v>
      </c>
      <c r="C845" t="str">
        <f t="shared" si="13"/>
        <v>Tuesday</v>
      </c>
      <c r="D845">
        <v>5454</v>
      </c>
      <c r="E845">
        <v>3.6099998950000001</v>
      </c>
      <c r="F845">
        <v>3.6099998950000001</v>
      </c>
      <c r="G845">
        <v>0</v>
      </c>
      <c r="H845">
        <v>0</v>
      </c>
      <c r="I845">
        <v>0</v>
      </c>
      <c r="J845">
        <v>3.6099998950000001</v>
      </c>
      <c r="K845">
        <v>0</v>
      </c>
      <c r="L845">
        <v>0</v>
      </c>
      <c r="M845">
        <v>0</v>
      </c>
      <c r="N845">
        <v>215</v>
      </c>
      <c r="O845">
        <v>722</v>
      </c>
      <c r="P845">
        <v>1740</v>
      </c>
      <c r="Q845">
        <f>SUM(daily_activity[[#This Row],[VeryActiveMinutes]:[SedentaryMinutes]])</f>
        <v>937</v>
      </c>
      <c r="R845">
        <f>daily_activity[[#This Row],[Total Mintues]]/60</f>
        <v>15.616666666666667</v>
      </c>
      <c r="S845">
        <f>IFERROR(daily_activity[[#This Row],[TotalDistance]]/daily_activity[[#This Row],[TotalSteps]],0)</f>
        <v>6.618995040337367E-4</v>
      </c>
      <c r="T845">
        <f>IFERROR(daily_activity[[#This Row],[TrackerDistance]]/(daily_activity[[#This Row],[Total Mintues]]*daily_activity[[#This Row],[Step Length]]),0)</f>
        <v>5.820704375667022</v>
      </c>
      <c r="W845" s="13">
        <v>10147</v>
      </c>
      <c r="X845" s="13">
        <v>2086</v>
      </c>
      <c r="AD845" s="19" t="s">
        <v>57</v>
      </c>
      <c r="AE845" s="19">
        <v>15.616666666666667</v>
      </c>
      <c r="AF845" s="17">
        <v>5454</v>
      </c>
      <c r="AG845" s="17">
        <v>1740</v>
      </c>
    </row>
    <row r="846" spans="1:33" x14ac:dyDescent="0.3">
      <c r="A846">
        <v>6962181067</v>
      </c>
      <c r="B846" s="1">
        <v>42405</v>
      </c>
      <c r="C846" t="str">
        <f t="shared" si="13"/>
        <v>Friday</v>
      </c>
      <c r="D846">
        <v>12912</v>
      </c>
      <c r="E846">
        <v>8.5399999619999996</v>
      </c>
      <c r="F846">
        <v>8.5399999619999996</v>
      </c>
      <c r="G846">
        <v>0</v>
      </c>
      <c r="H846">
        <v>1.2000000479999999</v>
      </c>
      <c r="I846">
        <v>2</v>
      </c>
      <c r="J846">
        <v>5.3400001530000001</v>
      </c>
      <c r="K846">
        <v>0</v>
      </c>
      <c r="L846">
        <v>18</v>
      </c>
      <c r="M846">
        <v>39</v>
      </c>
      <c r="N846">
        <v>313</v>
      </c>
      <c r="O846">
        <v>655</v>
      </c>
      <c r="P846">
        <v>2162</v>
      </c>
      <c r="Q846">
        <f>SUM(daily_activity[[#This Row],[VeryActiveMinutes]:[SedentaryMinutes]])</f>
        <v>1025</v>
      </c>
      <c r="R846">
        <f>daily_activity[[#This Row],[Total Mintues]]/60</f>
        <v>17.083333333333332</v>
      </c>
      <c r="S846">
        <f>IFERROR(daily_activity[[#This Row],[TotalDistance]]/daily_activity[[#This Row],[TotalSteps]],0)</f>
        <v>6.6140024488847585E-4</v>
      </c>
      <c r="T846">
        <f>IFERROR(daily_activity[[#This Row],[TrackerDistance]]/(daily_activity[[#This Row],[Total Mintues]]*daily_activity[[#This Row],[Step Length]]),0)</f>
        <v>12.597073170731706</v>
      </c>
      <c r="W846" s="13">
        <v>10524</v>
      </c>
      <c r="X846" s="13">
        <v>2066</v>
      </c>
      <c r="AD846" s="18" t="s">
        <v>58</v>
      </c>
      <c r="AE846" s="18">
        <v>17.083333333333332</v>
      </c>
      <c r="AF846" s="16">
        <v>12912</v>
      </c>
      <c r="AG846" s="16">
        <v>2162</v>
      </c>
    </row>
    <row r="847" spans="1:33" x14ac:dyDescent="0.3">
      <c r="A847">
        <v>6962181067</v>
      </c>
      <c r="B847" s="1">
        <v>42434</v>
      </c>
      <c r="C847" t="str">
        <f t="shared" si="13"/>
        <v>Saturday</v>
      </c>
      <c r="D847">
        <v>12109</v>
      </c>
      <c r="E847">
        <v>8.1199998860000004</v>
      </c>
      <c r="F847">
        <v>8.1199998860000004</v>
      </c>
      <c r="G847">
        <v>0</v>
      </c>
      <c r="H847">
        <v>1.7400000099999999</v>
      </c>
      <c r="I847">
        <v>2.039999962</v>
      </c>
      <c r="J847">
        <v>4.329999924</v>
      </c>
      <c r="K847">
        <v>0</v>
      </c>
      <c r="L847">
        <v>21</v>
      </c>
      <c r="M847">
        <v>36</v>
      </c>
      <c r="N847">
        <v>267</v>
      </c>
      <c r="O847">
        <v>654</v>
      </c>
      <c r="P847">
        <v>2072</v>
      </c>
      <c r="Q847">
        <f>SUM(daily_activity[[#This Row],[VeryActiveMinutes]:[SedentaryMinutes]])</f>
        <v>978</v>
      </c>
      <c r="R847">
        <f>daily_activity[[#This Row],[Total Mintues]]/60</f>
        <v>16.3</v>
      </c>
      <c r="S847">
        <f>IFERROR(daily_activity[[#This Row],[TotalDistance]]/daily_activity[[#This Row],[TotalSteps]],0)</f>
        <v>6.7057559550747381E-4</v>
      </c>
      <c r="T847">
        <f>IFERROR(daily_activity[[#This Row],[TrackerDistance]]/(daily_activity[[#This Row],[Total Mintues]]*daily_activity[[#This Row],[Step Length]]),0)</f>
        <v>12.381390593047035</v>
      </c>
      <c r="W847" s="13">
        <v>5908</v>
      </c>
      <c r="X847" s="13">
        <v>1850</v>
      </c>
      <c r="AD847" s="19" t="s">
        <v>59</v>
      </c>
      <c r="AE847" s="19">
        <v>16.3</v>
      </c>
      <c r="AF847" s="17">
        <v>12109</v>
      </c>
      <c r="AG847" s="17">
        <v>2072</v>
      </c>
    </row>
    <row r="848" spans="1:33" x14ac:dyDescent="0.3">
      <c r="A848">
        <v>6962181067</v>
      </c>
      <c r="B848" s="1">
        <v>42465</v>
      </c>
      <c r="C848" t="str">
        <f t="shared" si="13"/>
        <v>Tuesday</v>
      </c>
      <c r="D848">
        <v>10147</v>
      </c>
      <c r="E848">
        <v>6.7100000380000004</v>
      </c>
      <c r="F848">
        <v>6.7100000380000004</v>
      </c>
      <c r="G848">
        <v>0</v>
      </c>
      <c r="H848">
        <v>0.469999999</v>
      </c>
      <c r="I848">
        <v>1.6799999480000001</v>
      </c>
      <c r="J848">
        <v>4.5500001909999996</v>
      </c>
      <c r="K848">
        <v>0</v>
      </c>
      <c r="L848">
        <v>15</v>
      </c>
      <c r="M848">
        <v>36</v>
      </c>
      <c r="N848">
        <v>284</v>
      </c>
      <c r="O848">
        <v>683</v>
      </c>
      <c r="P848">
        <v>2086</v>
      </c>
      <c r="Q848">
        <f>SUM(daily_activity[[#This Row],[VeryActiveMinutes]:[SedentaryMinutes]])</f>
        <v>1018</v>
      </c>
      <c r="R848">
        <f>daily_activity[[#This Row],[Total Mintues]]/60</f>
        <v>16.966666666666665</v>
      </c>
      <c r="S848">
        <f>IFERROR(daily_activity[[#This Row],[TotalDistance]]/daily_activity[[#This Row],[TotalSteps]],0)</f>
        <v>6.6127919956637435E-4</v>
      </c>
      <c r="T848">
        <f>IFERROR(daily_activity[[#This Row],[TrackerDistance]]/(daily_activity[[#This Row],[Total Mintues]]*daily_activity[[#This Row],[Step Length]]),0)</f>
        <v>9.9675834970530452</v>
      </c>
      <c r="W848" s="13">
        <v>6815</v>
      </c>
      <c r="X848" s="13">
        <v>1947</v>
      </c>
      <c r="AD848" s="18" t="s">
        <v>57</v>
      </c>
      <c r="AE848" s="18">
        <v>16.966666666666665</v>
      </c>
      <c r="AF848" s="16">
        <v>10147</v>
      </c>
      <c r="AG848" s="16">
        <v>2086</v>
      </c>
    </row>
    <row r="849" spans="1:33" x14ac:dyDescent="0.3">
      <c r="A849">
        <v>6962181067</v>
      </c>
      <c r="B849" s="1">
        <v>42495</v>
      </c>
      <c r="C849" t="str">
        <f t="shared" si="13"/>
        <v>Thursday</v>
      </c>
      <c r="D849">
        <v>10524</v>
      </c>
      <c r="E849">
        <v>6.9600000380000004</v>
      </c>
      <c r="F849">
        <v>6.9600000380000004</v>
      </c>
      <c r="G849">
        <v>0</v>
      </c>
      <c r="H849">
        <v>0.99000001000000004</v>
      </c>
      <c r="I849">
        <v>1.1599999670000001</v>
      </c>
      <c r="J849">
        <v>4.8099999430000002</v>
      </c>
      <c r="K849">
        <v>0</v>
      </c>
      <c r="L849">
        <v>14</v>
      </c>
      <c r="M849">
        <v>22</v>
      </c>
      <c r="N849">
        <v>305</v>
      </c>
      <c r="O849">
        <v>591</v>
      </c>
      <c r="P849">
        <v>2066</v>
      </c>
      <c r="Q849">
        <f>SUM(daily_activity[[#This Row],[VeryActiveMinutes]:[SedentaryMinutes]])</f>
        <v>932</v>
      </c>
      <c r="R849">
        <f>daily_activity[[#This Row],[Total Mintues]]/60</f>
        <v>15.533333333333333</v>
      </c>
      <c r="S849">
        <f>IFERROR(daily_activity[[#This Row],[TotalDistance]]/daily_activity[[#This Row],[TotalSteps]],0)</f>
        <v>6.6134549961991643E-4</v>
      </c>
      <c r="T849">
        <f>IFERROR(daily_activity[[#This Row],[TrackerDistance]]/(daily_activity[[#This Row],[Total Mintues]]*daily_activity[[#This Row],[Step Length]]),0)</f>
        <v>11.291845493562231</v>
      </c>
      <c r="W849" s="13">
        <v>4188</v>
      </c>
      <c r="X849" s="13">
        <v>1659</v>
      </c>
      <c r="AD849" s="19" t="s">
        <v>60</v>
      </c>
      <c r="AE849" s="19">
        <v>15.533333333333333</v>
      </c>
      <c r="AF849" s="17">
        <v>10524</v>
      </c>
      <c r="AG849" s="17">
        <v>2066</v>
      </c>
    </row>
    <row r="850" spans="1:33" x14ac:dyDescent="0.3">
      <c r="A850">
        <v>6962181067</v>
      </c>
      <c r="B850" s="1">
        <v>42526</v>
      </c>
      <c r="C850" t="str">
        <f t="shared" si="13"/>
        <v>Sunday</v>
      </c>
      <c r="D850">
        <v>5908</v>
      </c>
      <c r="E850">
        <v>3.9100000860000002</v>
      </c>
      <c r="F850">
        <v>3.9100000860000002</v>
      </c>
      <c r="G850">
        <v>0</v>
      </c>
      <c r="H850">
        <v>0</v>
      </c>
      <c r="I850">
        <v>0</v>
      </c>
      <c r="J850">
        <v>3.9100000860000002</v>
      </c>
      <c r="K850">
        <v>0</v>
      </c>
      <c r="L850">
        <v>0</v>
      </c>
      <c r="M850">
        <v>0</v>
      </c>
      <c r="N850">
        <v>299</v>
      </c>
      <c r="O850">
        <v>717</v>
      </c>
      <c r="P850">
        <v>1850</v>
      </c>
      <c r="Q850">
        <f>SUM(daily_activity[[#This Row],[VeryActiveMinutes]:[SedentaryMinutes]])</f>
        <v>1016</v>
      </c>
      <c r="R850">
        <f>daily_activity[[#This Row],[Total Mintues]]/60</f>
        <v>16.933333333333334</v>
      </c>
      <c r="S850">
        <f>IFERROR(daily_activity[[#This Row],[TotalDistance]]/daily_activity[[#This Row],[TotalSteps]],0)</f>
        <v>6.6181450338524033E-4</v>
      </c>
      <c r="T850">
        <f>IFERROR(daily_activity[[#This Row],[TrackerDistance]]/(daily_activity[[#This Row],[Total Mintues]]*daily_activity[[#This Row],[Step Length]]),0)</f>
        <v>5.8149606299212611</v>
      </c>
      <c r="W850" s="13">
        <v>12342</v>
      </c>
      <c r="X850" s="13">
        <v>2105</v>
      </c>
      <c r="AD850" s="18" t="s">
        <v>16</v>
      </c>
      <c r="AE850" s="18">
        <v>16.933333333333334</v>
      </c>
      <c r="AF850" s="16">
        <v>5908</v>
      </c>
      <c r="AG850" s="16">
        <v>1850</v>
      </c>
    </row>
    <row r="851" spans="1:33" x14ac:dyDescent="0.3">
      <c r="A851">
        <v>6962181067</v>
      </c>
      <c r="B851" s="1">
        <v>42556</v>
      </c>
      <c r="C851" t="str">
        <f t="shared" si="13"/>
        <v>Tuesday</v>
      </c>
      <c r="D851">
        <v>6815</v>
      </c>
      <c r="E851">
        <v>4.5</v>
      </c>
      <c r="F851">
        <v>4.5</v>
      </c>
      <c r="G851">
        <v>0</v>
      </c>
      <c r="H851">
        <v>0</v>
      </c>
      <c r="I851">
        <v>0</v>
      </c>
      <c r="J851">
        <v>4.5</v>
      </c>
      <c r="K851">
        <v>0</v>
      </c>
      <c r="L851">
        <v>0</v>
      </c>
      <c r="M851">
        <v>0</v>
      </c>
      <c r="N851">
        <v>328</v>
      </c>
      <c r="O851">
        <v>745</v>
      </c>
      <c r="P851">
        <v>1947</v>
      </c>
      <c r="Q851">
        <f>SUM(daily_activity[[#This Row],[VeryActiveMinutes]:[SedentaryMinutes]])</f>
        <v>1073</v>
      </c>
      <c r="R851">
        <f>daily_activity[[#This Row],[Total Mintues]]/60</f>
        <v>17.883333333333333</v>
      </c>
      <c r="S851">
        <f>IFERROR(daily_activity[[#This Row],[TotalDistance]]/daily_activity[[#This Row],[TotalSteps]],0)</f>
        <v>6.6030814380044016E-4</v>
      </c>
      <c r="T851">
        <f>IFERROR(daily_activity[[#This Row],[TrackerDistance]]/(daily_activity[[#This Row],[Total Mintues]]*daily_activity[[#This Row],[Step Length]]),0)</f>
        <v>6.3513513513513518</v>
      </c>
      <c r="W851" s="13">
        <v>15448</v>
      </c>
      <c r="X851" s="13">
        <v>2361</v>
      </c>
      <c r="AD851" s="19" t="s">
        <v>57</v>
      </c>
      <c r="AE851" s="19">
        <v>17.883333333333333</v>
      </c>
      <c r="AF851" s="17">
        <v>6815</v>
      </c>
      <c r="AG851" s="17">
        <v>1947</v>
      </c>
    </row>
    <row r="852" spans="1:33" x14ac:dyDescent="0.3">
      <c r="A852">
        <v>6962181067</v>
      </c>
      <c r="B852" s="1">
        <v>42587</v>
      </c>
      <c r="C852" t="str">
        <f t="shared" si="13"/>
        <v>Friday</v>
      </c>
      <c r="D852">
        <v>4188</v>
      </c>
      <c r="E852">
        <v>2.7699999809999998</v>
      </c>
      <c r="F852">
        <v>2.7699999809999998</v>
      </c>
      <c r="G852">
        <v>0</v>
      </c>
      <c r="H852">
        <v>0</v>
      </c>
      <c r="I852">
        <v>0.519999981</v>
      </c>
      <c r="J852">
        <v>2.25</v>
      </c>
      <c r="K852">
        <v>0</v>
      </c>
      <c r="L852">
        <v>0</v>
      </c>
      <c r="M852">
        <v>14</v>
      </c>
      <c r="N852">
        <v>151</v>
      </c>
      <c r="O852">
        <v>709</v>
      </c>
      <c r="P852">
        <v>1659</v>
      </c>
      <c r="Q852">
        <f>SUM(daily_activity[[#This Row],[VeryActiveMinutes]:[SedentaryMinutes]])</f>
        <v>874</v>
      </c>
      <c r="R852">
        <f>daily_activity[[#This Row],[Total Mintues]]/60</f>
        <v>14.566666666666666</v>
      </c>
      <c r="S852">
        <f>IFERROR(daily_activity[[#This Row],[TotalDistance]]/daily_activity[[#This Row],[TotalSteps]],0)</f>
        <v>6.6141355802292259E-4</v>
      </c>
      <c r="T852">
        <f>IFERROR(daily_activity[[#This Row],[TrackerDistance]]/(daily_activity[[#This Row],[Total Mintues]]*daily_activity[[#This Row],[Step Length]]),0)</f>
        <v>4.7917620137299766</v>
      </c>
      <c r="W852" s="13">
        <v>6722</v>
      </c>
      <c r="X852" s="13">
        <v>1855</v>
      </c>
      <c r="AD852" s="18" t="s">
        <v>58</v>
      </c>
      <c r="AE852" s="18">
        <v>14.566666666666666</v>
      </c>
      <c r="AF852" s="16">
        <v>4188</v>
      </c>
      <c r="AG852" s="16">
        <v>1659</v>
      </c>
    </row>
    <row r="853" spans="1:33" x14ac:dyDescent="0.3">
      <c r="A853">
        <v>6962181067</v>
      </c>
      <c r="B853" s="1">
        <v>42618</v>
      </c>
      <c r="C853" t="str">
        <f t="shared" si="13"/>
        <v>Monday</v>
      </c>
      <c r="D853">
        <v>12342</v>
      </c>
      <c r="E853">
        <v>8.7200002669999996</v>
      </c>
      <c r="F853">
        <v>8.6800003050000001</v>
      </c>
      <c r="G853">
        <v>3.1678218839999999</v>
      </c>
      <c r="H853">
        <v>3.9000000950000002</v>
      </c>
      <c r="I853">
        <v>1.1799999480000001</v>
      </c>
      <c r="J853">
        <v>3.6500000950000002</v>
      </c>
      <c r="K853">
        <v>0</v>
      </c>
      <c r="L853">
        <v>43</v>
      </c>
      <c r="M853">
        <v>21</v>
      </c>
      <c r="N853">
        <v>231</v>
      </c>
      <c r="O853">
        <v>607</v>
      </c>
      <c r="P853">
        <v>2105</v>
      </c>
      <c r="Q853">
        <f>SUM(daily_activity[[#This Row],[VeryActiveMinutes]:[SedentaryMinutes]])</f>
        <v>902</v>
      </c>
      <c r="R853">
        <f>daily_activity[[#This Row],[Total Mintues]]/60</f>
        <v>15.033333333333333</v>
      </c>
      <c r="S853">
        <f>IFERROR(daily_activity[[#This Row],[TotalDistance]]/daily_activity[[#This Row],[TotalSteps]],0)</f>
        <v>7.0653056773618535E-4</v>
      </c>
      <c r="T853">
        <f>IFERROR(daily_activity[[#This Row],[TrackerDistance]]/(daily_activity[[#This Row],[Total Mintues]]*daily_activity[[#This Row],[Step Length]]),0)</f>
        <v>13.620161171417251</v>
      </c>
      <c r="W853" s="13">
        <v>3587</v>
      </c>
      <c r="X853" s="13">
        <v>928</v>
      </c>
      <c r="AD853" s="19" t="s">
        <v>61</v>
      </c>
      <c r="AE853" s="19">
        <v>15.033333333333333</v>
      </c>
      <c r="AF853" s="17">
        <v>12342</v>
      </c>
      <c r="AG853" s="17">
        <v>2105</v>
      </c>
    </row>
    <row r="854" spans="1:33" x14ac:dyDescent="0.3">
      <c r="A854">
        <v>6962181067</v>
      </c>
      <c r="B854" s="1">
        <v>42648</v>
      </c>
      <c r="C854" t="str">
        <f t="shared" si="13"/>
        <v>Wednesday</v>
      </c>
      <c r="D854">
        <v>15448</v>
      </c>
      <c r="E854">
        <v>10.210000040000001</v>
      </c>
      <c r="F854">
        <v>10.210000040000001</v>
      </c>
      <c r="G854">
        <v>0</v>
      </c>
      <c r="H854">
        <v>3.4700000289999999</v>
      </c>
      <c r="I854">
        <v>1.75</v>
      </c>
      <c r="J854">
        <v>4.9899997709999999</v>
      </c>
      <c r="K854">
        <v>0</v>
      </c>
      <c r="L854">
        <v>62</v>
      </c>
      <c r="M854">
        <v>34</v>
      </c>
      <c r="N854">
        <v>275</v>
      </c>
      <c r="O854">
        <v>626</v>
      </c>
      <c r="P854">
        <v>2361</v>
      </c>
      <c r="Q854">
        <f>SUM(daily_activity[[#This Row],[VeryActiveMinutes]:[SedentaryMinutes]])</f>
        <v>997</v>
      </c>
      <c r="R854">
        <f>daily_activity[[#This Row],[Total Mintues]]/60</f>
        <v>16.616666666666667</v>
      </c>
      <c r="S854">
        <f>IFERROR(daily_activity[[#This Row],[TotalDistance]]/daily_activity[[#This Row],[TotalSteps]],0)</f>
        <v>6.6092698342827549E-4</v>
      </c>
      <c r="T854">
        <f>IFERROR(daily_activity[[#This Row],[TrackerDistance]]/(daily_activity[[#This Row],[Total Mintues]]*daily_activity[[#This Row],[Step Length]]),0)</f>
        <v>15.494483450351055</v>
      </c>
      <c r="W854" s="13">
        <v>14172</v>
      </c>
      <c r="X854" s="13">
        <v>2937</v>
      </c>
      <c r="AD854" s="18" t="s">
        <v>62</v>
      </c>
      <c r="AE854" s="18">
        <v>16.616666666666667</v>
      </c>
      <c r="AF854" s="16">
        <v>15448</v>
      </c>
      <c r="AG854" s="16">
        <v>2361</v>
      </c>
    </row>
    <row r="855" spans="1:33" x14ac:dyDescent="0.3">
      <c r="A855">
        <v>6962181067</v>
      </c>
      <c r="B855" s="1">
        <v>42679</v>
      </c>
      <c r="C855" t="str">
        <f t="shared" si="13"/>
        <v>Saturday</v>
      </c>
      <c r="D855">
        <v>6722</v>
      </c>
      <c r="E855">
        <v>4.4400000569999998</v>
      </c>
      <c r="F855">
        <v>4.4400000569999998</v>
      </c>
      <c r="G855">
        <v>0</v>
      </c>
      <c r="H855">
        <v>1.4900000099999999</v>
      </c>
      <c r="I855">
        <v>0.310000002</v>
      </c>
      <c r="J855">
        <v>2.6500000950000002</v>
      </c>
      <c r="K855">
        <v>0</v>
      </c>
      <c r="L855">
        <v>24</v>
      </c>
      <c r="M855">
        <v>7</v>
      </c>
      <c r="N855">
        <v>199</v>
      </c>
      <c r="O855">
        <v>709</v>
      </c>
      <c r="P855">
        <v>1855</v>
      </c>
      <c r="Q855">
        <f>SUM(daily_activity[[#This Row],[VeryActiveMinutes]:[SedentaryMinutes]])</f>
        <v>939</v>
      </c>
      <c r="R855">
        <f>daily_activity[[#This Row],[Total Mintues]]/60</f>
        <v>15.65</v>
      </c>
      <c r="S855">
        <f>IFERROR(daily_activity[[#This Row],[TotalDistance]]/daily_activity[[#This Row],[TotalSteps]],0)</f>
        <v>6.6051771154418328E-4</v>
      </c>
      <c r="T855">
        <f>IFERROR(daily_activity[[#This Row],[TrackerDistance]]/(daily_activity[[#This Row],[Total Mintues]]*daily_activity[[#This Row],[Step Length]]),0)</f>
        <v>7.1586794462193817</v>
      </c>
      <c r="W855" s="13">
        <v>5600</v>
      </c>
      <c r="X855" s="13">
        <v>2225</v>
      </c>
      <c r="AD855" s="19" t="s">
        <v>59</v>
      </c>
      <c r="AE855" s="19">
        <v>15.65</v>
      </c>
      <c r="AF855" s="17">
        <v>6722</v>
      </c>
      <c r="AG855" s="17">
        <v>1855</v>
      </c>
    </row>
    <row r="856" spans="1:33" x14ac:dyDescent="0.3">
      <c r="A856">
        <v>6962181067</v>
      </c>
      <c r="B856" s="1">
        <v>42709</v>
      </c>
      <c r="C856" t="str">
        <f t="shared" si="13"/>
        <v>Monday</v>
      </c>
      <c r="D856">
        <v>3587</v>
      </c>
      <c r="E856">
        <v>2.369999886</v>
      </c>
      <c r="F856">
        <v>2.369999886</v>
      </c>
      <c r="G856">
        <v>0</v>
      </c>
      <c r="H856">
        <v>0</v>
      </c>
      <c r="I856">
        <v>0.25</v>
      </c>
      <c r="J856">
        <v>2.1099998950000001</v>
      </c>
      <c r="K856">
        <v>0</v>
      </c>
      <c r="L856">
        <v>0</v>
      </c>
      <c r="M856">
        <v>8</v>
      </c>
      <c r="N856">
        <v>105</v>
      </c>
      <c r="O856">
        <v>127</v>
      </c>
      <c r="P856">
        <v>928</v>
      </c>
      <c r="Q856">
        <f>SUM(daily_activity[[#This Row],[VeryActiveMinutes]:[SedentaryMinutes]])</f>
        <v>240</v>
      </c>
      <c r="R856">
        <f>daily_activity[[#This Row],[Total Mintues]]/60</f>
        <v>4</v>
      </c>
      <c r="S856">
        <f>IFERROR(daily_activity[[#This Row],[TotalDistance]]/daily_activity[[#This Row],[TotalSteps]],0)</f>
        <v>6.6071923222748815E-4</v>
      </c>
      <c r="T856">
        <f>IFERROR(daily_activity[[#This Row],[TrackerDistance]]/(daily_activity[[#This Row],[Total Mintues]]*daily_activity[[#This Row],[Step Length]]),0)</f>
        <v>14.945833333333333</v>
      </c>
      <c r="W856" s="13">
        <v>13041</v>
      </c>
      <c r="X856" s="13">
        <v>2642</v>
      </c>
      <c r="AD856" s="18" t="s">
        <v>61</v>
      </c>
      <c r="AE856" s="18">
        <v>4</v>
      </c>
      <c r="AF856" s="16">
        <v>3587</v>
      </c>
      <c r="AG856" s="16">
        <v>928</v>
      </c>
    </row>
    <row r="857" spans="1:33" x14ac:dyDescent="0.3">
      <c r="A857">
        <v>7007744171</v>
      </c>
      <c r="B857" s="1">
        <v>42708</v>
      </c>
      <c r="C857" t="str">
        <f t="shared" si="13"/>
        <v>Sunday</v>
      </c>
      <c r="D857">
        <v>14172</v>
      </c>
      <c r="E857">
        <v>10.289999959999999</v>
      </c>
      <c r="F857">
        <v>9.4799995419999998</v>
      </c>
      <c r="G857">
        <v>4.869782925</v>
      </c>
      <c r="H857">
        <v>4.5</v>
      </c>
      <c r="I857">
        <v>0.37999999499999998</v>
      </c>
      <c r="J857">
        <v>5.4099998469999999</v>
      </c>
      <c r="K857">
        <v>0</v>
      </c>
      <c r="L857">
        <v>53</v>
      </c>
      <c r="M857">
        <v>8</v>
      </c>
      <c r="N857">
        <v>355</v>
      </c>
      <c r="O857">
        <v>1024</v>
      </c>
      <c r="P857">
        <v>2937</v>
      </c>
      <c r="Q857">
        <f>SUM(daily_activity[[#This Row],[VeryActiveMinutes]:[SedentaryMinutes]])</f>
        <v>1440</v>
      </c>
      <c r="R857">
        <f>daily_activity[[#This Row],[Total Mintues]]/60</f>
        <v>24</v>
      </c>
      <c r="S857">
        <f>IFERROR(daily_activity[[#This Row],[TotalDistance]]/daily_activity[[#This Row],[TotalSteps]],0)</f>
        <v>7.2607959074230872E-4</v>
      </c>
      <c r="T857">
        <f>IFERROR(daily_activity[[#This Row],[TrackerDistance]]/(daily_activity[[#This Row],[Total Mintues]]*daily_activity[[#This Row],[Step Length]]),0)</f>
        <v>9.0669578090568486</v>
      </c>
      <c r="W857" s="13">
        <v>14510</v>
      </c>
      <c r="X857" s="13">
        <v>2976</v>
      </c>
      <c r="AD857" s="19" t="s">
        <v>16</v>
      </c>
      <c r="AE857" s="19">
        <v>24</v>
      </c>
      <c r="AF857" s="17">
        <v>14172</v>
      </c>
      <c r="AG857" s="17">
        <v>2937</v>
      </c>
    </row>
    <row r="858" spans="1:33" x14ac:dyDescent="0.3">
      <c r="A858">
        <v>7007744171</v>
      </c>
      <c r="B858" s="1">
        <v>42374</v>
      </c>
      <c r="C858" t="str">
        <f t="shared" si="13"/>
        <v>Tuesday</v>
      </c>
      <c r="D858">
        <v>5600</v>
      </c>
      <c r="E858">
        <v>3.75</v>
      </c>
      <c r="F858">
        <v>3.75</v>
      </c>
      <c r="G858">
        <v>0</v>
      </c>
      <c r="H858">
        <v>0</v>
      </c>
      <c r="I858">
        <v>0</v>
      </c>
      <c r="J858">
        <v>3.75</v>
      </c>
      <c r="K858">
        <v>0</v>
      </c>
      <c r="L858">
        <v>0</v>
      </c>
      <c r="M858">
        <v>0</v>
      </c>
      <c r="N858">
        <v>237</v>
      </c>
      <c r="O858">
        <v>1142</v>
      </c>
      <c r="P858">
        <v>2225</v>
      </c>
      <c r="Q858">
        <f>SUM(daily_activity[[#This Row],[VeryActiveMinutes]:[SedentaryMinutes]])</f>
        <v>1379</v>
      </c>
      <c r="R858">
        <f>daily_activity[[#This Row],[Total Mintues]]/60</f>
        <v>22.983333333333334</v>
      </c>
      <c r="S858">
        <f>IFERROR(daily_activity[[#This Row],[TotalDistance]]/daily_activity[[#This Row],[TotalSteps]],0)</f>
        <v>6.6964285714285715E-4</v>
      </c>
      <c r="T858">
        <f>IFERROR(daily_activity[[#This Row],[TrackerDistance]]/(daily_activity[[#This Row],[Total Mintues]]*daily_activity[[#This Row],[Step Length]]),0)</f>
        <v>4.0609137055837561</v>
      </c>
      <c r="W858" s="13">
        <v>0</v>
      </c>
      <c r="X858" s="13">
        <v>1557</v>
      </c>
      <c r="AD858" s="18" t="s">
        <v>57</v>
      </c>
      <c r="AE858" s="18">
        <v>22.983333333333334</v>
      </c>
      <c r="AF858" s="16">
        <v>5600</v>
      </c>
      <c r="AG858" s="16">
        <v>2225</v>
      </c>
    </row>
    <row r="859" spans="1:33" x14ac:dyDescent="0.3">
      <c r="A859">
        <v>7007744171</v>
      </c>
      <c r="B859" s="1">
        <v>42405</v>
      </c>
      <c r="C859" t="str">
        <f t="shared" si="13"/>
        <v>Friday</v>
      </c>
      <c r="D859">
        <v>13041</v>
      </c>
      <c r="E859">
        <v>9.1800003050000001</v>
      </c>
      <c r="F859">
        <v>8.7200002669999996</v>
      </c>
      <c r="G859">
        <v>2.8323259350000001</v>
      </c>
      <c r="H859">
        <v>4.6399998660000001</v>
      </c>
      <c r="I859">
        <v>0.69999998799999996</v>
      </c>
      <c r="J859">
        <v>3.829999924</v>
      </c>
      <c r="K859">
        <v>0</v>
      </c>
      <c r="L859">
        <v>64</v>
      </c>
      <c r="M859">
        <v>14</v>
      </c>
      <c r="N859">
        <v>250</v>
      </c>
      <c r="O859">
        <v>1112</v>
      </c>
      <c r="P859">
        <v>2642</v>
      </c>
      <c r="Q859">
        <f>SUM(daily_activity[[#This Row],[VeryActiveMinutes]:[SedentaryMinutes]])</f>
        <v>1440</v>
      </c>
      <c r="R859">
        <f>daily_activity[[#This Row],[Total Mintues]]/60</f>
        <v>24</v>
      </c>
      <c r="S859">
        <f>IFERROR(daily_activity[[#This Row],[TotalDistance]]/daily_activity[[#This Row],[TotalSteps]],0)</f>
        <v>7.0393377079978534E-4</v>
      </c>
      <c r="T859">
        <f>IFERROR(daily_activity[[#This Row],[TrackerDistance]]/(daily_activity[[#This Row],[Total Mintues]]*daily_activity[[#This Row],[Step Length]]),0)</f>
        <v>8.6024509579816115</v>
      </c>
      <c r="W859" s="13">
        <v>15010</v>
      </c>
      <c r="X859" s="13">
        <v>2933</v>
      </c>
      <c r="AD859" s="19" t="s">
        <v>58</v>
      </c>
      <c r="AE859" s="19">
        <v>24</v>
      </c>
      <c r="AF859" s="17">
        <v>13041</v>
      </c>
      <c r="AG859" s="17">
        <v>2642</v>
      </c>
    </row>
    <row r="860" spans="1:33" x14ac:dyDescent="0.3">
      <c r="A860">
        <v>7007744171</v>
      </c>
      <c r="B860" s="1">
        <v>42434</v>
      </c>
      <c r="C860" t="str">
        <f t="shared" si="13"/>
        <v>Saturday</v>
      </c>
      <c r="D860">
        <v>14510</v>
      </c>
      <c r="E860">
        <v>10.869999890000001</v>
      </c>
      <c r="F860">
        <v>9.7100000380000004</v>
      </c>
      <c r="G860">
        <v>4.9123678210000001</v>
      </c>
      <c r="H860">
        <v>4.4800000190000002</v>
      </c>
      <c r="I860">
        <v>1.019999981</v>
      </c>
      <c r="J860">
        <v>5.3600001339999999</v>
      </c>
      <c r="K860">
        <v>0</v>
      </c>
      <c r="L860">
        <v>58</v>
      </c>
      <c r="M860">
        <v>31</v>
      </c>
      <c r="N860">
        <v>330</v>
      </c>
      <c r="O860">
        <v>1021</v>
      </c>
      <c r="P860">
        <v>2976</v>
      </c>
      <c r="Q860">
        <f>SUM(daily_activity[[#This Row],[VeryActiveMinutes]:[SedentaryMinutes]])</f>
        <v>1440</v>
      </c>
      <c r="R860">
        <f>daily_activity[[#This Row],[Total Mintues]]/60</f>
        <v>24</v>
      </c>
      <c r="S860">
        <f>IFERROR(daily_activity[[#This Row],[TotalDistance]]/daily_activity[[#This Row],[TotalSteps]],0)</f>
        <v>7.4913851757408688E-4</v>
      </c>
      <c r="T860">
        <f>IFERROR(daily_activity[[#This Row],[TrackerDistance]]/(daily_activity[[#This Row],[Total Mintues]]*daily_activity[[#This Row],[Step Length]]),0)</f>
        <v>9.0010798053479899</v>
      </c>
      <c r="W860" s="13">
        <v>11459</v>
      </c>
      <c r="X860" s="13">
        <v>2553</v>
      </c>
      <c r="AD860" s="18" t="s">
        <v>59</v>
      </c>
      <c r="AE860" s="18">
        <v>24</v>
      </c>
      <c r="AF860" s="16">
        <v>14510</v>
      </c>
      <c r="AG860" s="16">
        <v>2976</v>
      </c>
    </row>
    <row r="861" spans="1:33" x14ac:dyDescent="0.3">
      <c r="A861">
        <v>7007744171</v>
      </c>
      <c r="B861" s="1">
        <v>42465</v>
      </c>
      <c r="C861" t="str">
        <f t="shared" si="13"/>
        <v>Tuesday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1440</v>
      </c>
      <c r="P861">
        <v>1557</v>
      </c>
      <c r="Q861">
        <f>SUM(daily_activity[[#This Row],[VeryActiveMinutes]:[SedentaryMinutes]])</f>
        <v>1440</v>
      </c>
      <c r="R861">
        <f>daily_activity[[#This Row],[Total Mintues]]/60</f>
        <v>24</v>
      </c>
      <c r="S861">
        <f>IFERROR(daily_activity[[#This Row],[TotalDistance]]/daily_activity[[#This Row],[TotalSteps]],0)</f>
        <v>0</v>
      </c>
      <c r="T861">
        <f>IFERROR(daily_activity[[#This Row],[TrackerDistance]]/(daily_activity[[#This Row],[Total Mintues]]*daily_activity[[#This Row],[Step Length]]),0)</f>
        <v>0</v>
      </c>
      <c r="W861" s="13">
        <v>0</v>
      </c>
      <c r="X861" s="13">
        <v>120</v>
      </c>
      <c r="AD861" s="19" t="s">
        <v>57</v>
      </c>
      <c r="AE861" s="19">
        <v>24</v>
      </c>
      <c r="AF861" s="17">
        <v>0</v>
      </c>
      <c r="AG861" s="17">
        <v>1557</v>
      </c>
    </row>
    <row r="862" spans="1:33" x14ac:dyDescent="0.3">
      <c r="A862">
        <v>7007744171</v>
      </c>
      <c r="B862" s="1">
        <v>42495</v>
      </c>
      <c r="C862" t="str">
        <f t="shared" si="13"/>
        <v>Thursday</v>
      </c>
      <c r="D862">
        <v>15010</v>
      </c>
      <c r="E862">
        <v>11.100000380000001</v>
      </c>
      <c r="F862">
        <v>10.039999959999999</v>
      </c>
      <c r="G862">
        <v>4.8782320019999998</v>
      </c>
      <c r="H862">
        <v>4.329999924</v>
      </c>
      <c r="I862">
        <v>1.289999962</v>
      </c>
      <c r="J862">
        <v>5.4800000190000002</v>
      </c>
      <c r="K862">
        <v>0</v>
      </c>
      <c r="L862">
        <v>53</v>
      </c>
      <c r="M862">
        <v>23</v>
      </c>
      <c r="N862">
        <v>317</v>
      </c>
      <c r="O862">
        <v>1047</v>
      </c>
      <c r="P862">
        <v>2933</v>
      </c>
      <c r="Q862">
        <f>SUM(daily_activity[[#This Row],[VeryActiveMinutes]:[SedentaryMinutes]])</f>
        <v>1440</v>
      </c>
      <c r="R862">
        <f>daily_activity[[#This Row],[Total Mintues]]/60</f>
        <v>24</v>
      </c>
      <c r="S862">
        <f>IFERROR(daily_activity[[#This Row],[TotalDistance]]/daily_activity[[#This Row],[TotalSteps]],0)</f>
        <v>7.3950702065289815E-4</v>
      </c>
      <c r="T862">
        <f>IFERROR(daily_activity[[#This Row],[TrackerDistance]]/(daily_activity[[#This Row],[Total Mintues]]*daily_activity[[#This Row],[Step Length]]),0)</f>
        <v>9.4282028428733344</v>
      </c>
      <c r="W862" s="13">
        <v>11317</v>
      </c>
      <c r="X862" s="13">
        <v>2772</v>
      </c>
      <c r="AD862" s="18" t="s">
        <v>60</v>
      </c>
      <c r="AE862" s="18">
        <v>24</v>
      </c>
      <c r="AF862" s="16">
        <v>15010</v>
      </c>
      <c r="AG862" s="16">
        <v>2933</v>
      </c>
    </row>
    <row r="863" spans="1:33" x14ac:dyDescent="0.3">
      <c r="A863">
        <v>7007744171</v>
      </c>
      <c r="B863" s="1">
        <v>42526</v>
      </c>
      <c r="C863" t="str">
        <f t="shared" si="13"/>
        <v>Sunday</v>
      </c>
      <c r="D863">
        <v>11459</v>
      </c>
      <c r="E863">
        <v>7.670000076</v>
      </c>
      <c r="F863">
        <v>7.670000076</v>
      </c>
      <c r="G863">
        <v>0</v>
      </c>
      <c r="H863">
        <v>3</v>
      </c>
      <c r="I863">
        <v>0.810000002</v>
      </c>
      <c r="J863">
        <v>3.8599998950000001</v>
      </c>
      <c r="K863">
        <v>0</v>
      </c>
      <c r="L863">
        <v>44</v>
      </c>
      <c r="M863">
        <v>13</v>
      </c>
      <c r="N863">
        <v>247</v>
      </c>
      <c r="O863">
        <v>1136</v>
      </c>
      <c r="P863">
        <v>2553</v>
      </c>
      <c r="Q863">
        <f>SUM(daily_activity[[#This Row],[VeryActiveMinutes]:[SedentaryMinutes]])</f>
        <v>1440</v>
      </c>
      <c r="R863">
        <f>daily_activity[[#This Row],[Total Mintues]]/60</f>
        <v>24</v>
      </c>
      <c r="S863">
        <f>IFERROR(daily_activity[[#This Row],[TotalDistance]]/daily_activity[[#This Row],[TotalSteps]],0)</f>
        <v>6.6934288122872851E-4</v>
      </c>
      <c r="T863">
        <f>IFERROR(daily_activity[[#This Row],[TrackerDistance]]/(daily_activity[[#This Row],[Total Mintues]]*daily_activity[[#This Row],[Step Length]]),0)</f>
        <v>7.9576388888888889</v>
      </c>
      <c r="W863" s="13">
        <v>12390</v>
      </c>
      <c r="X863" s="13">
        <v>2730</v>
      </c>
      <c r="AD863" s="19" t="s">
        <v>16</v>
      </c>
      <c r="AE863" s="19">
        <v>24</v>
      </c>
      <c r="AF863" s="17">
        <v>11459</v>
      </c>
      <c r="AG863" s="17">
        <v>2553</v>
      </c>
    </row>
    <row r="864" spans="1:33" x14ac:dyDescent="0.3">
      <c r="A864">
        <v>7007744171</v>
      </c>
      <c r="B864" s="1">
        <v>42556</v>
      </c>
      <c r="C864" t="str">
        <f t="shared" si="13"/>
        <v>Tuesday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111</v>
      </c>
      <c r="P864">
        <v>120</v>
      </c>
      <c r="Q864">
        <f>SUM(daily_activity[[#This Row],[VeryActiveMinutes]:[SedentaryMinutes]])</f>
        <v>111</v>
      </c>
      <c r="R864">
        <f>daily_activity[[#This Row],[Total Mintues]]/60</f>
        <v>1.85</v>
      </c>
      <c r="S864">
        <f>IFERROR(daily_activity[[#This Row],[TotalDistance]]/daily_activity[[#This Row],[TotalSteps]],0)</f>
        <v>0</v>
      </c>
      <c r="T864">
        <f>IFERROR(daily_activity[[#This Row],[TrackerDistance]]/(daily_activity[[#This Row],[Total Mintues]]*daily_activity[[#This Row],[Step Length]]),0)</f>
        <v>0</v>
      </c>
      <c r="W864" s="13">
        <v>10052</v>
      </c>
      <c r="X864" s="13">
        <v>2754</v>
      </c>
      <c r="AD864" s="18" t="s">
        <v>57</v>
      </c>
      <c r="AE864" s="18">
        <v>1.85</v>
      </c>
      <c r="AF864" s="16">
        <v>0</v>
      </c>
      <c r="AG864" s="16">
        <v>120</v>
      </c>
    </row>
    <row r="865" spans="1:33" x14ac:dyDescent="0.3">
      <c r="A865">
        <v>7086361926</v>
      </c>
      <c r="B865" s="1">
        <v>42708</v>
      </c>
      <c r="C865" t="str">
        <f t="shared" si="13"/>
        <v>Sunday</v>
      </c>
      <c r="D865">
        <v>11317</v>
      </c>
      <c r="E865">
        <v>8.4099998469999999</v>
      </c>
      <c r="F865">
        <v>8.4099998469999999</v>
      </c>
      <c r="G865">
        <v>0</v>
      </c>
      <c r="H865">
        <v>5.2699999809999998</v>
      </c>
      <c r="I865">
        <v>0.15000000599999999</v>
      </c>
      <c r="J865">
        <v>2.9700000289999999</v>
      </c>
      <c r="K865">
        <v>0</v>
      </c>
      <c r="L865">
        <v>59</v>
      </c>
      <c r="M865">
        <v>6</v>
      </c>
      <c r="N865">
        <v>153</v>
      </c>
      <c r="O865">
        <v>745</v>
      </c>
      <c r="P865">
        <v>2772</v>
      </c>
      <c r="Q865">
        <f>SUM(daily_activity[[#This Row],[VeryActiveMinutes]:[SedentaryMinutes]])</f>
        <v>963</v>
      </c>
      <c r="R865">
        <f>daily_activity[[#This Row],[Total Mintues]]/60</f>
        <v>16.05</v>
      </c>
      <c r="S865">
        <f>IFERROR(daily_activity[[#This Row],[TotalDistance]]/daily_activity[[#This Row],[TotalSteps]],0)</f>
        <v>7.43129791199081E-4</v>
      </c>
      <c r="T865">
        <f>IFERROR(daily_activity[[#This Row],[TrackerDistance]]/(daily_activity[[#This Row],[Total Mintues]]*daily_activity[[#This Row],[Step Length]]),0)</f>
        <v>11.751817237798548</v>
      </c>
      <c r="W865" s="13">
        <v>10288</v>
      </c>
      <c r="X865" s="13">
        <v>2754</v>
      </c>
      <c r="AD865" s="19" t="s">
        <v>16</v>
      </c>
      <c r="AE865" s="19">
        <v>16.05</v>
      </c>
      <c r="AF865" s="17">
        <v>11317</v>
      </c>
      <c r="AG865" s="17">
        <v>2772</v>
      </c>
    </row>
    <row r="866" spans="1:33" x14ac:dyDescent="0.3">
      <c r="A866">
        <v>7086361926</v>
      </c>
      <c r="B866" s="1">
        <v>42374</v>
      </c>
      <c r="C866" t="str">
        <f t="shared" si="13"/>
        <v>Tuesday</v>
      </c>
      <c r="D866">
        <v>12390</v>
      </c>
      <c r="E866">
        <v>8.0699996949999999</v>
      </c>
      <c r="F866">
        <v>8.0699996949999999</v>
      </c>
      <c r="G866">
        <v>0</v>
      </c>
      <c r="H866">
        <v>2.2999999519999998</v>
      </c>
      <c r="I866">
        <v>0.89999997600000003</v>
      </c>
      <c r="J866">
        <v>4.8499999049999998</v>
      </c>
      <c r="K866">
        <v>0</v>
      </c>
      <c r="L866">
        <v>30</v>
      </c>
      <c r="M866">
        <v>15</v>
      </c>
      <c r="N866">
        <v>258</v>
      </c>
      <c r="O866">
        <v>685</v>
      </c>
      <c r="P866">
        <v>2730</v>
      </c>
      <c r="Q866">
        <f>SUM(daily_activity[[#This Row],[VeryActiveMinutes]:[SedentaryMinutes]])</f>
        <v>988</v>
      </c>
      <c r="R866">
        <f>daily_activity[[#This Row],[Total Mintues]]/60</f>
        <v>16.466666666666665</v>
      </c>
      <c r="S866">
        <f>IFERROR(daily_activity[[#This Row],[TotalDistance]]/daily_activity[[#This Row],[TotalSteps]],0)</f>
        <v>6.5133169451170303E-4</v>
      </c>
      <c r="T866">
        <f>IFERROR(daily_activity[[#This Row],[TrackerDistance]]/(daily_activity[[#This Row],[Total Mintues]]*daily_activity[[#This Row],[Step Length]]),0)</f>
        <v>12.540485829959513</v>
      </c>
      <c r="W866" s="13">
        <v>10988</v>
      </c>
      <c r="X866" s="13">
        <v>2655</v>
      </c>
      <c r="AD866" s="18" t="s">
        <v>57</v>
      </c>
      <c r="AE866" s="18">
        <v>16.466666666666665</v>
      </c>
      <c r="AF866" s="16">
        <v>12390</v>
      </c>
      <c r="AG866" s="16">
        <v>2730</v>
      </c>
    </row>
    <row r="867" spans="1:33" x14ac:dyDescent="0.3">
      <c r="A867">
        <v>7086361926</v>
      </c>
      <c r="B867" s="1">
        <v>42405</v>
      </c>
      <c r="C867" t="str">
        <f t="shared" si="13"/>
        <v>Friday</v>
      </c>
      <c r="D867">
        <v>10052</v>
      </c>
      <c r="E867">
        <v>6.8099999430000002</v>
      </c>
      <c r="F867">
        <v>6.8099999430000002</v>
      </c>
      <c r="G867">
        <v>0</v>
      </c>
      <c r="H867">
        <v>3.4800000190000002</v>
      </c>
      <c r="I867">
        <v>0.66000002599999996</v>
      </c>
      <c r="J867">
        <v>2.6600000860000002</v>
      </c>
      <c r="K867">
        <v>0</v>
      </c>
      <c r="L867">
        <v>66</v>
      </c>
      <c r="M867">
        <v>26</v>
      </c>
      <c r="N867">
        <v>139</v>
      </c>
      <c r="O867">
        <v>737</v>
      </c>
      <c r="P867">
        <v>2754</v>
      </c>
      <c r="Q867">
        <f>SUM(daily_activity[[#This Row],[VeryActiveMinutes]:[SedentaryMinutes]])</f>
        <v>968</v>
      </c>
      <c r="R867">
        <f>daily_activity[[#This Row],[Total Mintues]]/60</f>
        <v>16.133333333333333</v>
      </c>
      <c r="S867">
        <f>IFERROR(daily_activity[[#This Row],[TotalDistance]]/daily_activity[[#This Row],[TotalSteps]],0)</f>
        <v>6.7747711331078394E-4</v>
      </c>
      <c r="T867">
        <f>IFERROR(daily_activity[[#This Row],[TrackerDistance]]/(daily_activity[[#This Row],[Total Mintues]]*daily_activity[[#This Row],[Step Length]]),0)</f>
        <v>10.384297520661157</v>
      </c>
      <c r="W867" s="13">
        <v>8564</v>
      </c>
      <c r="X867" s="13">
        <v>2386</v>
      </c>
      <c r="AD867" s="19" t="s">
        <v>58</v>
      </c>
      <c r="AE867" s="19">
        <v>16.133333333333333</v>
      </c>
      <c r="AF867" s="17">
        <v>10052</v>
      </c>
      <c r="AG867" s="17">
        <v>2754</v>
      </c>
    </row>
    <row r="868" spans="1:33" x14ac:dyDescent="0.3">
      <c r="A868">
        <v>7086361926</v>
      </c>
      <c r="B868" s="1">
        <v>42434</v>
      </c>
      <c r="C868" t="str">
        <f t="shared" si="13"/>
        <v>Saturday</v>
      </c>
      <c r="D868">
        <v>10288</v>
      </c>
      <c r="E868">
        <v>6.7600002290000001</v>
      </c>
      <c r="F868">
        <v>6.7600002290000001</v>
      </c>
      <c r="G868">
        <v>0</v>
      </c>
      <c r="H868">
        <v>2.7400000100000002</v>
      </c>
      <c r="I868">
        <v>0.85000002399999997</v>
      </c>
      <c r="J868">
        <v>3.1600000860000002</v>
      </c>
      <c r="K868">
        <v>0</v>
      </c>
      <c r="L868">
        <v>57</v>
      </c>
      <c r="M868">
        <v>36</v>
      </c>
      <c r="N868">
        <v>152</v>
      </c>
      <c r="O868">
        <v>761</v>
      </c>
      <c r="P868">
        <v>2754</v>
      </c>
      <c r="Q868">
        <f>SUM(daily_activity[[#This Row],[VeryActiveMinutes]:[SedentaryMinutes]])</f>
        <v>1006</v>
      </c>
      <c r="R868">
        <f>daily_activity[[#This Row],[Total Mintues]]/60</f>
        <v>16.766666666666666</v>
      </c>
      <c r="S868">
        <f>IFERROR(daily_activity[[#This Row],[TotalDistance]]/daily_activity[[#This Row],[TotalSteps]],0)</f>
        <v>6.5707622754665636E-4</v>
      </c>
      <c r="T868">
        <f>IFERROR(daily_activity[[#This Row],[TrackerDistance]]/(daily_activity[[#This Row],[Total Mintues]]*daily_activity[[#This Row],[Step Length]]),0)</f>
        <v>10.226640159045726</v>
      </c>
      <c r="W868" s="13">
        <v>12461</v>
      </c>
      <c r="X868" s="13">
        <v>2924</v>
      </c>
      <c r="AD868" s="18" t="s">
        <v>59</v>
      </c>
      <c r="AE868" s="18">
        <v>16.766666666666666</v>
      </c>
      <c r="AF868" s="16">
        <v>10288</v>
      </c>
      <c r="AG868" s="16">
        <v>2754</v>
      </c>
    </row>
    <row r="869" spans="1:33" x14ac:dyDescent="0.3">
      <c r="A869">
        <v>7086361926</v>
      </c>
      <c r="B869" s="1">
        <v>42465</v>
      </c>
      <c r="C869" t="str">
        <f t="shared" si="13"/>
        <v>Tuesday</v>
      </c>
      <c r="D869">
        <v>10988</v>
      </c>
      <c r="E869">
        <v>8.3100004199999997</v>
      </c>
      <c r="F869">
        <v>8.3100004199999997</v>
      </c>
      <c r="G869">
        <v>0</v>
      </c>
      <c r="H869">
        <v>5.2800002099999999</v>
      </c>
      <c r="I869">
        <v>0.119999997</v>
      </c>
      <c r="J869">
        <v>2.9000000950000002</v>
      </c>
      <c r="K869">
        <v>0</v>
      </c>
      <c r="L869">
        <v>45</v>
      </c>
      <c r="M869">
        <v>12</v>
      </c>
      <c r="N869">
        <v>135</v>
      </c>
      <c r="O869">
        <v>843</v>
      </c>
      <c r="P869">
        <v>2655</v>
      </c>
      <c r="Q869">
        <f>SUM(daily_activity[[#This Row],[VeryActiveMinutes]:[SedentaryMinutes]])</f>
        <v>1035</v>
      </c>
      <c r="R869">
        <f>daily_activity[[#This Row],[Total Mintues]]/60</f>
        <v>17.25</v>
      </c>
      <c r="S869">
        <f>IFERROR(daily_activity[[#This Row],[TotalDistance]]/daily_activity[[#This Row],[TotalSteps]],0)</f>
        <v>7.5627961594466691E-4</v>
      </c>
      <c r="T869">
        <f>IFERROR(daily_activity[[#This Row],[TrackerDistance]]/(daily_activity[[#This Row],[Total Mintues]]*daily_activity[[#This Row],[Step Length]]),0)</f>
        <v>10.616425120772947</v>
      </c>
      <c r="W869" s="13">
        <v>12827</v>
      </c>
      <c r="X869" s="13">
        <v>2739</v>
      </c>
      <c r="AD869" s="19" t="s">
        <v>57</v>
      </c>
      <c r="AE869" s="19">
        <v>17.25</v>
      </c>
      <c r="AF869" s="17">
        <v>10988</v>
      </c>
      <c r="AG869" s="17">
        <v>2655</v>
      </c>
    </row>
    <row r="870" spans="1:33" x14ac:dyDescent="0.3">
      <c r="A870">
        <v>7086361926</v>
      </c>
      <c r="B870" s="1">
        <v>42495</v>
      </c>
      <c r="C870" t="str">
        <f t="shared" si="13"/>
        <v>Thursday</v>
      </c>
      <c r="D870">
        <v>8564</v>
      </c>
      <c r="E870">
        <v>5.5999999049999998</v>
      </c>
      <c r="F870">
        <v>5.5999999049999998</v>
      </c>
      <c r="G870">
        <v>0</v>
      </c>
      <c r="H870">
        <v>1.7799999710000001</v>
      </c>
      <c r="I870">
        <v>0.829999983</v>
      </c>
      <c r="J870">
        <v>2.9500000480000002</v>
      </c>
      <c r="K870">
        <v>0</v>
      </c>
      <c r="L870">
        <v>24</v>
      </c>
      <c r="M870">
        <v>14</v>
      </c>
      <c r="N870">
        <v>149</v>
      </c>
      <c r="O870">
        <v>1253</v>
      </c>
      <c r="P870">
        <v>2386</v>
      </c>
      <c r="Q870">
        <f>SUM(daily_activity[[#This Row],[VeryActiveMinutes]:[SedentaryMinutes]])</f>
        <v>1440</v>
      </c>
      <c r="R870">
        <f>daily_activity[[#This Row],[Total Mintues]]/60</f>
        <v>24</v>
      </c>
      <c r="S870">
        <f>IFERROR(daily_activity[[#This Row],[TotalDistance]]/daily_activity[[#This Row],[TotalSteps]],0)</f>
        <v>6.5390003561419899E-4</v>
      </c>
      <c r="T870">
        <f>IFERROR(daily_activity[[#This Row],[TrackerDistance]]/(daily_activity[[#This Row],[Total Mintues]]*daily_activity[[#This Row],[Step Length]]),0)</f>
        <v>5.947222222222222</v>
      </c>
      <c r="W870" s="13">
        <v>10677</v>
      </c>
      <c r="X870" s="13">
        <v>2534</v>
      </c>
      <c r="AD870" s="18" t="s">
        <v>60</v>
      </c>
      <c r="AE870" s="18">
        <v>24</v>
      </c>
      <c r="AF870" s="16">
        <v>8564</v>
      </c>
      <c r="AG870" s="16">
        <v>2386</v>
      </c>
    </row>
    <row r="871" spans="1:33" x14ac:dyDescent="0.3">
      <c r="A871">
        <v>7086361926</v>
      </c>
      <c r="B871" s="1">
        <v>42526</v>
      </c>
      <c r="C871" t="str">
        <f t="shared" si="13"/>
        <v>Sunday</v>
      </c>
      <c r="D871">
        <v>12461</v>
      </c>
      <c r="E871">
        <v>8.3800001139999996</v>
      </c>
      <c r="F871">
        <v>8.3800001139999996</v>
      </c>
      <c r="G871">
        <v>0</v>
      </c>
      <c r="H871">
        <v>3.8199999330000001</v>
      </c>
      <c r="I871">
        <v>1.4299999480000001</v>
      </c>
      <c r="J871">
        <v>3.119999886</v>
      </c>
      <c r="K871">
        <v>0</v>
      </c>
      <c r="L871">
        <v>84</v>
      </c>
      <c r="M871">
        <v>35</v>
      </c>
      <c r="N871">
        <v>154</v>
      </c>
      <c r="O871">
        <v>834</v>
      </c>
      <c r="P871">
        <v>2924</v>
      </c>
      <c r="Q871">
        <f>SUM(daily_activity[[#This Row],[VeryActiveMinutes]:[SedentaryMinutes]])</f>
        <v>1107</v>
      </c>
      <c r="R871">
        <f>daily_activity[[#This Row],[Total Mintues]]/60</f>
        <v>18.45</v>
      </c>
      <c r="S871">
        <f>IFERROR(daily_activity[[#This Row],[TotalDistance]]/daily_activity[[#This Row],[TotalSteps]],0)</f>
        <v>6.724982035149667E-4</v>
      </c>
      <c r="T871">
        <f>IFERROR(daily_activity[[#This Row],[TrackerDistance]]/(daily_activity[[#This Row],[Total Mintues]]*daily_activity[[#This Row],[Step Length]]),0)</f>
        <v>11.256549232158987</v>
      </c>
      <c r="W871" s="13">
        <v>13566</v>
      </c>
      <c r="X871" s="13">
        <v>2960</v>
      </c>
      <c r="AD871" s="19" t="s">
        <v>16</v>
      </c>
      <c r="AE871" s="19">
        <v>18.45</v>
      </c>
      <c r="AF871" s="17">
        <v>12461</v>
      </c>
      <c r="AG871" s="17">
        <v>2924</v>
      </c>
    </row>
    <row r="872" spans="1:33" x14ac:dyDescent="0.3">
      <c r="A872">
        <v>7086361926</v>
      </c>
      <c r="B872" s="1">
        <v>42556</v>
      </c>
      <c r="C872" t="str">
        <f t="shared" si="13"/>
        <v>Tuesday</v>
      </c>
      <c r="D872">
        <v>12827</v>
      </c>
      <c r="E872">
        <v>8.4799995419999998</v>
      </c>
      <c r="F872">
        <v>8.4799995419999998</v>
      </c>
      <c r="G872">
        <v>0</v>
      </c>
      <c r="H872">
        <v>1.460000038</v>
      </c>
      <c r="I872">
        <v>2.329999924</v>
      </c>
      <c r="J872">
        <v>4.6799998279999997</v>
      </c>
      <c r="K872">
        <v>0</v>
      </c>
      <c r="L872">
        <v>20</v>
      </c>
      <c r="M872">
        <v>42</v>
      </c>
      <c r="N872">
        <v>209</v>
      </c>
      <c r="O872">
        <v>621</v>
      </c>
      <c r="P872">
        <v>2739</v>
      </c>
      <c r="Q872">
        <f>SUM(daily_activity[[#This Row],[VeryActiveMinutes]:[SedentaryMinutes]])</f>
        <v>892</v>
      </c>
      <c r="R872">
        <f>daily_activity[[#This Row],[Total Mintues]]/60</f>
        <v>14.866666666666667</v>
      </c>
      <c r="S872">
        <f>IFERROR(daily_activity[[#This Row],[TotalDistance]]/daily_activity[[#This Row],[TotalSteps]],0)</f>
        <v>6.6110544492087005E-4</v>
      </c>
      <c r="T872">
        <f>IFERROR(daily_activity[[#This Row],[TrackerDistance]]/(daily_activity[[#This Row],[Total Mintues]]*daily_activity[[#This Row],[Step Length]]),0)</f>
        <v>14.380044843049326</v>
      </c>
      <c r="W872" s="13">
        <v>14433</v>
      </c>
      <c r="X872" s="13">
        <v>2800</v>
      </c>
      <c r="AD872" s="18" t="s">
        <v>57</v>
      </c>
      <c r="AE872" s="18">
        <v>14.866666666666667</v>
      </c>
      <c r="AF872" s="16">
        <v>12827</v>
      </c>
      <c r="AG872" s="16">
        <v>2739</v>
      </c>
    </row>
    <row r="873" spans="1:33" x14ac:dyDescent="0.3">
      <c r="A873">
        <v>7086361926</v>
      </c>
      <c r="B873" s="1">
        <v>42587</v>
      </c>
      <c r="C873" t="str">
        <f t="shared" si="13"/>
        <v>Friday</v>
      </c>
      <c r="D873">
        <v>10677</v>
      </c>
      <c r="E873">
        <v>7.0999999049999998</v>
      </c>
      <c r="F873">
        <v>7.0999999049999998</v>
      </c>
      <c r="G873">
        <v>0</v>
      </c>
      <c r="H873">
        <v>2.3099999430000002</v>
      </c>
      <c r="I873">
        <v>1.5299999710000001</v>
      </c>
      <c r="J873">
        <v>3.25</v>
      </c>
      <c r="K873">
        <v>0</v>
      </c>
      <c r="L873">
        <v>32</v>
      </c>
      <c r="M873">
        <v>27</v>
      </c>
      <c r="N873">
        <v>147</v>
      </c>
      <c r="O873">
        <v>695</v>
      </c>
      <c r="P873">
        <v>2534</v>
      </c>
      <c r="Q873">
        <f>SUM(daily_activity[[#This Row],[VeryActiveMinutes]:[SedentaryMinutes]])</f>
        <v>901</v>
      </c>
      <c r="R873">
        <f>daily_activity[[#This Row],[Total Mintues]]/60</f>
        <v>15.016666666666667</v>
      </c>
      <c r="S873">
        <f>IFERROR(daily_activity[[#This Row],[TotalDistance]]/daily_activity[[#This Row],[TotalSteps]],0)</f>
        <v>6.6498079095251477E-4</v>
      </c>
      <c r="T873">
        <f>IFERROR(daily_activity[[#This Row],[TrackerDistance]]/(daily_activity[[#This Row],[Total Mintues]]*daily_activity[[#This Row],[Step Length]]),0)</f>
        <v>11.850166481687015</v>
      </c>
      <c r="W873" s="13">
        <v>9572</v>
      </c>
      <c r="X873" s="13">
        <v>2735</v>
      </c>
      <c r="AD873" s="19" t="s">
        <v>58</v>
      </c>
      <c r="AE873" s="19">
        <v>15.016666666666667</v>
      </c>
      <c r="AF873" s="17">
        <v>10677</v>
      </c>
      <c r="AG873" s="17">
        <v>2534</v>
      </c>
    </row>
    <row r="874" spans="1:33" x14ac:dyDescent="0.3">
      <c r="A874">
        <v>7086361926</v>
      </c>
      <c r="B874" s="1">
        <v>42618</v>
      </c>
      <c r="C874" t="str">
        <f t="shared" si="13"/>
        <v>Monday</v>
      </c>
      <c r="D874">
        <v>13566</v>
      </c>
      <c r="E874">
        <v>9.1099996569999995</v>
      </c>
      <c r="F874">
        <v>9.1099996569999995</v>
      </c>
      <c r="G874">
        <v>0</v>
      </c>
      <c r="H874">
        <v>4.2600002290000001</v>
      </c>
      <c r="I874">
        <v>1.710000038</v>
      </c>
      <c r="J874">
        <v>3.119999886</v>
      </c>
      <c r="K874">
        <v>0</v>
      </c>
      <c r="L874">
        <v>67</v>
      </c>
      <c r="M874">
        <v>50</v>
      </c>
      <c r="N874">
        <v>171</v>
      </c>
      <c r="O874">
        <v>743</v>
      </c>
      <c r="P874">
        <v>2960</v>
      </c>
      <c r="Q874">
        <f>SUM(daily_activity[[#This Row],[VeryActiveMinutes]:[SedentaryMinutes]])</f>
        <v>1031</v>
      </c>
      <c r="R874">
        <f>daily_activity[[#This Row],[Total Mintues]]/60</f>
        <v>17.183333333333334</v>
      </c>
      <c r="S874">
        <f>IFERROR(daily_activity[[#This Row],[TotalDistance]]/daily_activity[[#This Row],[TotalSteps]],0)</f>
        <v>6.7153174531918024E-4</v>
      </c>
      <c r="T874">
        <f>IFERROR(daily_activity[[#This Row],[TrackerDistance]]/(daily_activity[[#This Row],[Total Mintues]]*daily_activity[[#This Row],[Step Length]]),0)</f>
        <v>13.158098933074685</v>
      </c>
      <c r="W874" s="13">
        <v>3789</v>
      </c>
      <c r="X874" s="13">
        <v>1199</v>
      </c>
      <c r="AD874" s="18" t="s">
        <v>61</v>
      </c>
      <c r="AE874" s="18">
        <v>17.183333333333334</v>
      </c>
      <c r="AF874" s="16">
        <v>13566</v>
      </c>
      <c r="AG874" s="16">
        <v>2960</v>
      </c>
    </row>
    <row r="875" spans="1:33" x14ac:dyDescent="0.3">
      <c r="A875">
        <v>7086361926</v>
      </c>
      <c r="B875" s="1">
        <v>42648</v>
      </c>
      <c r="C875" t="str">
        <f t="shared" si="13"/>
        <v>Wednesday</v>
      </c>
      <c r="D875">
        <v>14433</v>
      </c>
      <c r="E875">
        <v>10.789999959999999</v>
      </c>
      <c r="F875">
        <v>10.789999959999999</v>
      </c>
      <c r="G875">
        <v>0</v>
      </c>
      <c r="H875">
        <v>7.1100001339999999</v>
      </c>
      <c r="I875">
        <v>1.2000000479999999</v>
      </c>
      <c r="J875">
        <v>2.4500000480000002</v>
      </c>
      <c r="K875">
        <v>0</v>
      </c>
      <c r="L875">
        <v>72</v>
      </c>
      <c r="M875">
        <v>23</v>
      </c>
      <c r="N875">
        <v>106</v>
      </c>
      <c r="O875">
        <v>1182</v>
      </c>
      <c r="P875">
        <v>2800</v>
      </c>
      <c r="Q875">
        <f>SUM(daily_activity[[#This Row],[VeryActiveMinutes]:[SedentaryMinutes]])</f>
        <v>1383</v>
      </c>
      <c r="R875">
        <f>daily_activity[[#This Row],[Total Mintues]]/60</f>
        <v>23.05</v>
      </c>
      <c r="S875">
        <f>IFERROR(daily_activity[[#This Row],[TotalDistance]]/daily_activity[[#This Row],[TotalSteps]],0)</f>
        <v>7.4759232037691396E-4</v>
      </c>
      <c r="T875">
        <f>IFERROR(daily_activity[[#This Row],[TrackerDistance]]/(daily_activity[[#This Row],[Total Mintues]]*daily_activity[[#This Row],[Step Length]]),0)</f>
        <v>10.436008676789589</v>
      </c>
      <c r="W875" s="13">
        <v>18060</v>
      </c>
      <c r="X875" s="13">
        <v>3186</v>
      </c>
      <c r="AD875" s="19" t="s">
        <v>62</v>
      </c>
      <c r="AE875" s="19">
        <v>23.05</v>
      </c>
      <c r="AF875" s="17">
        <v>14433</v>
      </c>
      <c r="AG875" s="17">
        <v>2800</v>
      </c>
    </row>
    <row r="876" spans="1:33" x14ac:dyDescent="0.3">
      <c r="A876">
        <v>7086361926</v>
      </c>
      <c r="B876" s="1">
        <v>42679</v>
      </c>
      <c r="C876" t="str">
        <f t="shared" si="13"/>
        <v>Saturday</v>
      </c>
      <c r="D876">
        <v>9572</v>
      </c>
      <c r="E876">
        <v>6.5199999809999998</v>
      </c>
      <c r="F876">
        <v>6.5199999809999998</v>
      </c>
      <c r="G876">
        <v>0</v>
      </c>
      <c r="H876">
        <v>2.8900001049999999</v>
      </c>
      <c r="I876">
        <v>1.3899999860000001</v>
      </c>
      <c r="J876">
        <v>2.2300000190000002</v>
      </c>
      <c r="K876">
        <v>0</v>
      </c>
      <c r="L876">
        <v>57</v>
      </c>
      <c r="M876">
        <v>40</v>
      </c>
      <c r="N876">
        <v>128</v>
      </c>
      <c r="O876">
        <v>757</v>
      </c>
      <c r="P876">
        <v>2735</v>
      </c>
      <c r="Q876">
        <f>SUM(daily_activity[[#This Row],[VeryActiveMinutes]:[SedentaryMinutes]])</f>
        <v>982</v>
      </c>
      <c r="R876">
        <f>daily_activity[[#This Row],[Total Mintues]]/60</f>
        <v>16.366666666666667</v>
      </c>
      <c r="S876">
        <f>IFERROR(daily_activity[[#This Row],[TotalDistance]]/daily_activity[[#This Row],[TotalSteps]],0)</f>
        <v>6.8115336199331379E-4</v>
      </c>
      <c r="T876">
        <f>IFERROR(daily_activity[[#This Row],[TrackerDistance]]/(daily_activity[[#This Row],[Total Mintues]]*daily_activity[[#This Row],[Step Length]]),0)</f>
        <v>9.7474541751527504</v>
      </c>
      <c r="W876" s="13">
        <v>1170</v>
      </c>
      <c r="X876" s="13">
        <v>1886</v>
      </c>
      <c r="AD876" s="18" t="s">
        <v>59</v>
      </c>
      <c r="AE876" s="18">
        <v>16.366666666666667</v>
      </c>
      <c r="AF876" s="16">
        <v>9572</v>
      </c>
      <c r="AG876" s="16">
        <v>2735</v>
      </c>
    </row>
    <row r="877" spans="1:33" x14ac:dyDescent="0.3">
      <c r="A877">
        <v>7086361926</v>
      </c>
      <c r="B877" s="1">
        <v>42709</v>
      </c>
      <c r="C877" t="str">
        <f t="shared" si="13"/>
        <v>Monday</v>
      </c>
      <c r="D877">
        <v>3789</v>
      </c>
      <c r="E877">
        <v>2.5599999430000002</v>
      </c>
      <c r="F877">
        <v>2.5599999430000002</v>
      </c>
      <c r="G877">
        <v>0</v>
      </c>
      <c r="H877">
        <v>0.37999999499999998</v>
      </c>
      <c r="I877">
        <v>0.27000001099999998</v>
      </c>
      <c r="J877">
        <v>1.8899999860000001</v>
      </c>
      <c r="K877">
        <v>0</v>
      </c>
      <c r="L877">
        <v>5</v>
      </c>
      <c r="M877">
        <v>4</v>
      </c>
      <c r="N877">
        <v>58</v>
      </c>
      <c r="O877">
        <v>343</v>
      </c>
      <c r="P877">
        <v>1199</v>
      </c>
      <c r="Q877">
        <f>SUM(daily_activity[[#This Row],[VeryActiveMinutes]:[SedentaryMinutes]])</f>
        <v>410</v>
      </c>
      <c r="R877">
        <f>daily_activity[[#This Row],[Total Mintues]]/60</f>
        <v>6.833333333333333</v>
      </c>
      <c r="S877">
        <f>IFERROR(daily_activity[[#This Row],[TotalDistance]]/daily_activity[[#This Row],[TotalSteps]],0)</f>
        <v>6.7563999551332814E-4</v>
      </c>
      <c r="T877">
        <f>IFERROR(daily_activity[[#This Row],[TrackerDistance]]/(daily_activity[[#This Row],[Total Mintues]]*daily_activity[[#This Row],[Step Length]]),0)</f>
        <v>9.241463414634147</v>
      </c>
      <c r="W877" s="13">
        <v>1969</v>
      </c>
      <c r="X877" s="13">
        <v>1988</v>
      </c>
      <c r="AD877" s="19" t="s">
        <v>61</v>
      </c>
      <c r="AE877" s="19">
        <v>6.833333333333333</v>
      </c>
      <c r="AF877" s="17">
        <v>3789</v>
      </c>
      <c r="AG877" s="17">
        <v>1199</v>
      </c>
    </row>
    <row r="878" spans="1:33" x14ac:dyDescent="0.3">
      <c r="A878">
        <v>8053475328</v>
      </c>
      <c r="B878" s="1">
        <v>42708</v>
      </c>
      <c r="C878" t="str">
        <f t="shared" si="13"/>
        <v>Sunday</v>
      </c>
      <c r="D878">
        <v>18060</v>
      </c>
      <c r="E878">
        <v>14.119999890000001</v>
      </c>
      <c r="F878">
        <v>14.119999890000001</v>
      </c>
      <c r="G878">
        <v>0</v>
      </c>
      <c r="H878">
        <v>11.64000034</v>
      </c>
      <c r="I878">
        <v>0.38999998600000002</v>
      </c>
      <c r="J878">
        <v>2.0999999049999998</v>
      </c>
      <c r="K878">
        <v>0</v>
      </c>
      <c r="L878">
        <v>116</v>
      </c>
      <c r="M878">
        <v>8</v>
      </c>
      <c r="N878">
        <v>123</v>
      </c>
      <c r="O878">
        <v>1193</v>
      </c>
      <c r="P878">
        <v>3186</v>
      </c>
      <c r="Q878">
        <f>SUM(daily_activity[[#This Row],[VeryActiveMinutes]:[SedentaryMinutes]])</f>
        <v>1440</v>
      </c>
      <c r="R878">
        <f>daily_activity[[#This Row],[Total Mintues]]/60</f>
        <v>24</v>
      </c>
      <c r="S878">
        <f>IFERROR(daily_activity[[#This Row],[TotalDistance]]/daily_activity[[#This Row],[TotalSteps]],0)</f>
        <v>7.8183831063122927E-4</v>
      </c>
      <c r="T878">
        <f>IFERROR(daily_activity[[#This Row],[TrackerDistance]]/(daily_activity[[#This Row],[Total Mintues]]*daily_activity[[#This Row],[Step Length]]),0)</f>
        <v>12.541666666666668</v>
      </c>
      <c r="W878" s="13">
        <v>15484</v>
      </c>
      <c r="X878" s="13">
        <v>3023</v>
      </c>
      <c r="AD878" s="18" t="s">
        <v>16</v>
      </c>
      <c r="AE878" s="18">
        <v>24</v>
      </c>
      <c r="AF878" s="16">
        <v>18060</v>
      </c>
      <c r="AG878" s="16">
        <v>3186</v>
      </c>
    </row>
    <row r="879" spans="1:33" x14ac:dyDescent="0.3">
      <c r="A879">
        <v>8053475328</v>
      </c>
      <c r="B879" s="1">
        <v>42374</v>
      </c>
      <c r="C879" t="str">
        <f t="shared" si="13"/>
        <v>Tuesday</v>
      </c>
      <c r="D879">
        <v>1170</v>
      </c>
      <c r="E879">
        <v>0.85000002399999997</v>
      </c>
      <c r="F879">
        <v>0.85000002399999997</v>
      </c>
      <c r="G879">
        <v>0</v>
      </c>
      <c r="H879">
        <v>0</v>
      </c>
      <c r="I879">
        <v>0</v>
      </c>
      <c r="J879">
        <v>0.85000002399999997</v>
      </c>
      <c r="K879">
        <v>0</v>
      </c>
      <c r="L879">
        <v>0</v>
      </c>
      <c r="M879">
        <v>0</v>
      </c>
      <c r="N879">
        <v>51</v>
      </c>
      <c r="O879">
        <v>1389</v>
      </c>
      <c r="P879">
        <v>1886</v>
      </c>
      <c r="Q879">
        <f>SUM(daily_activity[[#This Row],[VeryActiveMinutes]:[SedentaryMinutes]])</f>
        <v>1440</v>
      </c>
      <c r="R879">
        <f>daily_activity[[#This Row],[Total Mintues]]/60</f>
        <v>24</v>
      </c>
      <c r="S879">
        <f>IFERROR(daily_activity[[#This Row],[TotalDistance]]/daily_activity[[#This Row],[TotalSteps]],0)</f>
        <v>7.26495747008547E-4</v>
      </c>
      <c r="T879">
        <f>IFERROR(daily_activity[[#This Row],[TrackerDistance]]/(daily_activity[[#This Row],[Total Mintues]]*daily_activity[[#This Row],[Step Length]]),0)</f>
        <v>0.8125</v>
      </c>
      <c r="W879" s="13">
        <v>14581</v>
      </c>
      <c r="X879" s="13">
        <v>2918</v>
      </c>
      <c r="AD879" s="19" t="s">
        <v>57</v>
      </c>
      <c r="AE879" s="19">
        <v>24</v>
      </c>
      <c r="AF879" s="17">
        <v>1170</v>
      </c>
      <c r="AG879" s="17">
        <v>1886</v>
      </c>
    </row>
    <row r="880" spans="1:33" x14ac:dyDescent="0.3">
      <c r="A880">
        <v>8053475328</v>
      </c>
      <c r="B880" s="1">
        <v>42405</v>
      </c>
      <c r="C880" t="str">
        <f t="shared" si="13"/>
        <v>Friday</v>
      </c>
      <c r="D880">
        <v>1969</v>
      </c>
      <c r="E880">
        <v>1.4299999480000001</v>
      </c>
      <c r="F880">
        <v>1.4299999480000001</v>
      </c>
      <c r="G880">
        <v>0</v>
      </c>
      <c r="H880">
        <v>0</v>
      </c>
      <c r="I880">
        <v>0</v>
      </c>
      <c r="J880">
        <v>1.4299999480000001</v>
      </c>
      <c r="K880">
        <v>0</v>
      </c>
      <c r="L880">
        <v>0</v>
      </c>
      <c r="M880">
        <v>0</v>
      </c>
      <c r="N880">
        <v>95</v>
      </c>
      <c r="O880">
        <v>1345</v>
      </c>
      <c r="P880">
        <v>1988</v>
      </c>
      <c r="Q880">
        <f>SUM(daily_activity[[#This Row],[VeryActiveMinutes]:[SedentaryMinutes]])</f>
        <v>1440</v>
      </c>
      <c r="R880">
        <f>daily_activity[[#This Row],[Total Mintues]]/60</f>
        <v>24</v>
      </c>
      <c r="S880">
        <f>IFERROR(daily_activity[[#This Row],[TotalDistance]]/daily_activity[[#This Row],[TotalSteps]],0)</f>
        <v>7.2625695683087863E-4</v>
      </c>
      <c r="T880">
        <f>IFERROR(daily_activity[[#This Row],[TrackerDistance]]/(daily_activity[[#This Row],[Total Mintues]]*daily_activity[[#This Row],[Step Length]]),0)</f>
        <v>1.367361111111111</v>
      </c>
      <c r="W880" s="13">
        <v>14990</v>
      </c>
      <c r="X880" s="13">
        <v>2950</v>
      </c>
      <c r="AD880" s="18" t="s">
        <v>58</v>
      </c>
      <c r="AE880" s="18">
        <v>24</v>
      </c>
      <c r="AF880" s="16">
        <v>1969</v>
      </c>
      <c r="AG880" s="16">
        <v>1988</v>
      </c>
    </row>
    <row r="881" spans="1:33" x14ac:dyDescent="0.3">
      <c r="A881">
        <v>8053475328</v>
      </c>
      <c r="B881" s="1">
        <v>42434</v>
      </c>
      <c r="C881" t="str">
        <f t="shared" si="13"/>
        <v>Saturday</v>
      </c>
      <c r="D881">
        <v>15484</v>
      </c>
      <c r="E881">
        <v>11.899999619999999</v>
      </c>
      <c r="F881">
        <v>11.899999619999999</v>
      </c>
      <c r="G881">
        <v>0</v>
      </c>
      <c r="H881">
        <v>8.3900003430000005</v>
      </c>
      <c r="I881">
        <v>0.93000000699999996</v>
      </c>
      <c r="J881">
        <v>2.5899999139999998</v>
      </c>
      <c r="K881">
        <v>0</v>
      </c>
      <c r="L881">
        <v>87</v>
      </c>
      <c r="M881">
        <v>22</v>
      </c>
      <c r="N881">
        <v>165</v>
      </c>
      <c r="O881">
        <v>1166</v>
      </c>
      <c r="P881">
        <v>3023</v>
      </c>
      <c r="Q881">
        <f>SUM(daily_activity[[#This Row],[VeryActiveMinutes]:[SedentaryMinutes]])</f>
        <v>1440</v>
      </c>
      <c r="R881">
        <f>daily_activity[[#This Row],[Total Mintues]]/60</f>
        <v>24</v>
      </c>
      <c r="S881">
        <f>IFERROR(daily_activity[[#This Row],[TotalDistance]]/daily_activity[[#This Row],[TotalSteps]],0)</f>
        <v>7.6853523766468609E-4</v>
      </c>
      <c r="T881">
        <f>IFERROR(daily_activity[[#This Row],[TrackerDistance]]/(daily_activity[[#This Row],[Total Mintues]]*daily_activity[[#This Row],[Step Length]]),0)</f>
        <v>10.752777777777778</v>
      </c>
      <c r="W881" s="13">
        <v>13953</v>
      </c>
      <c r="X881" s="13">
        <v>2859</v>
      </c>
      <c r="AD881" s="19" t="s">
        <v>59</v>
      </c>
      <c r="AE881" s="19">
        <v>24</v>
      </c>
      <c r="AF881" s="17">
        <v>15484</v>
      </c>
      <c r="AG881" s="17">
        <v>3023</v>
      </c>
    </row>
    <row r="882" spans="1:33" x14ac:dyDescent="0.3">
      <c r="A882">
        <v>8053475328</v>
      </c>
      <c r="B882" s="1">
        <v>42465</v>
      </c>
      <c r="C882" t="str">
        <f t="shared" si="13"/>
        <v>Tuesday</v>
      </c>
      <c r="D882">
        <v>14581</v>
      </c>
      <c r="E882">
        <v>11.149999619999999</v>
      </c>
      <c r="F882">
        <v>11.149999619999999</v>
      </c>
      <c r="G882">
        <v>0</v>
      </c>
      <c r="H882">
        <v>8.8199996949999999</v>
      </c>
      <c r="I882">
        <v>0.40000000600000002</v>
      </c>
      <c r="J882">
        <v>1.9099999670000001</v>
      </c>
      <c r="K882">
        <v>0</v>
      </c>
      <c r="L882">
        <v>89</v>
      </c>
      <c r="M882">
        <v>8</v>
      </c>
      <c r="N882">
        <v>123</v>
      </c>
      <c r="O882">
        <v>1220</v>
      </c>
      <c r="P882">
        <v>2918</v>
      </c>
      <c r="Q882">
        <f>SUM(daily_activity[[#This Row],[VeryActiveMinutes]:[SedentaryMinutes]])</f>
        <v>1440</v>
      </c>
      <c r="R882">
        <f>daily_activity[[#This Row],[Total Mintues]]/60</f>
        <v>24</v>
      </c>
      <c r="S882">
        <f>IFERROR(daily_activity[[#This Row],[TotalDistance]]/daily_activity[[#This Row],[TotalSteps]],0)</f>
        <v>7.6469375351484806E-4</v>
      </c>
      <c r="T882">
        <f>IFERROR(daily_activity[[#This Row],[TrackerDistance]]/(daily_activity[[#This Row],[Total Mintues]]*daily_activity[[#This Row],[Step Length]]),0)</f>
        <v>10.125694444444445</v>
      </c>
      <c r="W882" s="13">
        <v>19769</v>
      </c>
      <c r="X882" s="13">
        <v>3331</v>
      </c>
      <c r="AD882" s="18" t="s">
        <v>57</v>
      </c>
      <c r="AE882" s="18">
        <v>24</v>
      </c>
      <c r="AF882" s="16">
        <v>14581</v>
      </c>
      <c r="AG882" s="16">
        <v>2918</v>
      </c>
    </row>
    <row r="883" spans="1:33" x14ac:dyDescent="0.3">
      <c r="A883">
        <v>8053475328</v>
      </c>
      <c r="B883" s="1">
        <v>42495</v>
      </c>
      <c r="C883" t="str">
        <f t="shared" si="13"/>
        <v>Thursday</v>
      </c>
      <c r="D883">
        <v>14990</v>
      </c>
      <c r="E883">
        <v>11.510000229999999</v>
      </c>
      <c r="F883">
        <v>11.510000229999999</v>
      </c>
      <c r="G883">
        <v>0</v>
      </c>
      <c r="H883">
        <v>8.8500003809999992</v>
      </c>
      <c r="I883">
        <v>0.44999998800000002</v>
      </c>
      <c r="J883">
        <v>2.210000038</v>
      </c>
      <c r="K883">
        <v>0</v>
      </c>
      <c r="L883">
        <v>93</v>
      </c>
      <c r="M883">
        <v>9</v>
      </c>
      <c r="N883">
        <v>130</v>
      </c>
      <c r="O883">
        <v>1208</v>
      </c>
      <c r="P883">
        <v>2950</v>
      </c>
      <c r="Q883">
        <f>SUM(daily_activity[[#This Row],[VeryActiveMinutes]:[SedentaryMinutes]])</f>
        <v>1440</v>
      </c>
      <c r="R883">
        <f>daily_activity[[#This Row],[Total Mintues]]/60</f>
        <v>24</v>
      </c>
      <c r="S883">
        <f>IFERROR(daily_activity[[#This Row],[TotalDistance]]/daily_activity[[#This Row],[TotalSteps]],0)</f>
        <v>7.6784524549699791E-4</v>
      </c>
      <c r="T883">
        <f>IFERROR(daily_activity[[#This Row],[TrackerDistance]]/(daily_activity[[#This Row],[Total Mintues]]*daily_activity[[#This Row],[Step Length]]),0)</f>
        <v>10.409722222222223</v>
      </c>
      <c r="W883" s="13">
        <v>22026</v>
      </c>
      <c r="X883" s="13">
        <v>3589</v>
      </c>
      <c r="AD883" s="19" t="s">
        <v>60</v>
      </c>
      <c r="AE883" s="19">
        <v>24</v>
      </c>
      <c r="AF883" s="17">
        <v>14990</v>
      </c>
      <c r="AG883" s="17">
        <v>2950</v>
      </c>
    </row>
    <row r="884" spans="1:33" x14ac:dyDescent="0.3">
      <c r="A884">
        <v>8053475328</v>
      </c>
      <c r="B884" s="1">
        <v>42526</v>
      </c>
      <c r="C884" t="str">
        <f t="shared" si="13"/>
        <v>Sunday</v>
      </c>
      <c r="D884">
        <v>13953</v>
      </c>
      <c r="E884">
        <v>11</v>
      </c>
      <c r="F884">
        <v>11</v>
      </c>
      <c r="G884">
        <v>0</v>
      </c>
      <c r="H884">
        <v>9.1000003809999992</v>
      </c>
      <c r="I884">
        <v>0.689999998</v>
      </c>
      <c r="J884">
        <v>1.210000038</v>
      </c>
      <c r="K884">
        <v>0</v>
      </c>
      <c r="L884">
        <v>90</v>
      </c>
      <c r="M884">
        <v>15</v>
      </c>
      <c r="N884">
        <v>90</v>
      </c>
      <c r="O884">
        <v>1245</v>
      </c>
      <c r="P884">
        <v>2859</v>
      </c>
      <c r="Q884">
        <f>SUM(daily_activity[[#This Row],[VeryActiveMinutes]:[SedentaryMinutes]])</f>
        <v>1440</v>
      </c>
      <c r="R884">
        <f>daily_activity[[#This Row],[Total Mintues]]/60</f>
        <v>24</v>
      </c>
      <c r="S884">
        <f>IFERROR(daily_activity[[#This Row],[TotalDistance]]/daily_activity[[#This Row],[TotalSteps]],0)</f>
        <v>7.8836092596574212E-4</v>
      </c>
      <c r="T884">
        <f>IFERROR(daily_activity[[#This Row],[TrackerDistance]]/(daily_activity[[#This Row],[Total Mintues]]*daily_activity[[#This Row],[Step Length]]),0)</f>
        <v>9.6895833333333332</v>
      </c>
      <c r="W884" s="13">
        <v>12465</v>
      </c>
      <c r="X884" s="13">
        <v>2765</v>
      </c>
      <c r="AD884" s="18" t="s">
        <v>16</v>
      </c>
      <c r="AE884" s="18">
        <v>24</v>
      </c>
      <c r="AF884" s="16">
        <v>13953</v>
      </c>
      <c r="AG884" s="16">
        <v>2859</v>
      </c>
    </row>
    <row r="885" spans="1:33" x14ac:dyDescent="0.3">
      <c r="A885">
        <v>8053475328</v>
      </c>
      <c r="B885" s="1">
        <v>42556</v>
      </c>
      <c r="C885" t="str">
        <f t="shared" si="13"/>
        <v>Tuesday</v>
      </c>
      <c r="D885">
        <v>19769</v>
      </c>
      <c r="E885">
        <v>15.670000079999999</v>
      </c>
      <c r="F885">
        <v>15.670000079999999</v>
      </c>
      <c r="G885">
        <v>0</v>
      </c>
      <c r="H885">
        <v>12.43999958</v>
      </c>
      <c r="I885">
        <v>0.87999999500000003</v>
      </c>
      <c r="J885">
        <v>2.3499999049999998</v>
      </c>
      <c r="K885">
        <v>0</v>
      </c>
      <c r="L885">
        <v>121</v>
      </c>
      <c r="M885">
        <v>20</v>
      </c>
      <c r="N885">
        <v>148</v>
      </c>
      <c r="O885">
        <v>1076</v>
      </c>
      <c r="P885">
        <v>3331</v>
      </c>
      <c r="Q885">
        <f>SUM(daily_activity[[#This Row],[VeryActiveMinutes]:[SedentaryMinutes]])</f>
        <v>1365</v>
      </c>
      <c r="R885">
        <f>daily_activity[[#This Row],[Total Mintues]]/60</f>
        <v>22.75</v>
      </c>
      <c r="S885">
        <f>IFERROR(daily_activity[[#This Row],[TotalDistance]]/daily_activity[[#This Row],[TotalSteps]],0)</f>
        <v>7.9265517122767968E-4</v>
      </c>
      <c r="T885">
        <f>IFERROR(daily_activity[[#This Row],[TrackerDistance]]/(daily_activity[[#This Row],[Total Mintues]]*daily_activity[[#This Row],[Step Length]]),0)</f>
        <v>14.482783882783883</v>
      </c>
      <c r="W885" s="13">
        <v>14810</v>
      </c>
      <c r="X885" s="13">
        <v>2926</v>
      </c>
      <c r="AD885" s="19" t="s">
        <v>57</v>
      </c>
      <c r="AE885" s="19">
        <v>22.75</v>
      </c>
      <c r="AF885" s="17">
        <v>19769</v>
      </c>
      <c r="AG885" s="17">
        <v>3331</v>
      </c>
    </row>
    <row r="886" spans="1:33" x14ac:dyDescent="0.3">
      <c r="A886">
        <v>8053475328</v>
      </c>
      <c r="B886" s="1">
        <v>42587</v>
      </c>
      <c r="C886" t="str">
        <f t="shared" si="13"/>
        <v>Friday</v>
      </c>
      <c r="D886">
        <v>22026</v>
      </c>
      <c r="E886">
        <v>17.649999619999999</v>
      </c>
      <c r="F886">
        <v>17.649999619999999</v>
      </c>
      <c r="G886">
        <v>0</v>
      </c>
      <c r="H886">
        <v>13.399999619999999</v>
      </c>
      <c r="I886">
        <v>0.58999997400000004</v>
      </c>
      <c r="J886">
        <v>3.6600000860000002</v>
      </c>
      <c r="K886">
        <v>0</v>
      </c>
      <c r="L886">
        <v>125</v>
      </c>
      <c r="M886">
        <v>14</v>
      </c>
      <c r="N886">
        <v>228</v>
      </c>
      <c r="O886">
        <v>1073</v>
      </c>
      <c r="P886">
        <v>3589</v>
      </c>
      <c r="Q886">
        <f>SUM(daily_activity[[#This Row],[VeryActiveMinutes]:[SedentaryMinutes]])</f>
        <v>1440</v>
      </c>
      <c r="R886">
        <f>daily_activity[[#This Row],[Total Mintues]]/60</f>
        <v>24</v>
      </c>
      <c r="S886">
        <f>IFERROR(daily_activity[[#This Row],[TotalDistance]]/daily_activity[[#This Row],[TotalSteps]],0)</f>
        <v>8.0132568873149911E-4</v>
      </c>
      <c r="T886">
        <f>IFERROR(daily_activity[[#This Row],[TrackerDistance]]/(daily_activity[[#This Row],[Total Mintues]]*daily_activity[[#This Row],[Step Length]]),0)</f>
        <v>15.295833333333333</v>
      </c>
      <c r="W886" s="13">
        <v>12209</v>
      </c>
      <c r="X886" s="13">
        <v>2809</v>
      </c>
      <c r="AD886" s="18" t="s">
        <v>58</v>
      </c>
      <c r="AE886" s="18">
        <v>24</v>
      </c>
      <c r="AF886" s="16">
        <v>22026</v>
      </c>
      <c r="AG886" s="16">
        <v>3589</v>
      </c>
    </row>
    <row r="887" spans="1:33" x14ac:dyDescent="0.3">
      <c r="A887">
        <v>8053475328</v>
      </c>
      <c r="B887" s="1">
        <v>42618</v>
      </c>
      <c r="C887" t="str">
        <f t="shared" si="13"/>
        <v>Monday</v>
      </c>
      <c r="D887">
        <v>12465</v>
      </c>
      <c r="E887">
        <v>9.3800001139999996</v>
      </c>
      <c r="F887">
        <v>9.3800001139999996</v>
      </c>
      <c r="G887">
        <v>0</v>
      </c>
      <c r="H887">
        <v>6.1199998860000004</v>
      </c>
      <c r="I887">
        <v>0.56999999300000004</v>
      </c>
      <c r="J887">
        <v>2.6900000569999998</v>
      </c>
      <c r="K887">
        <v>0</v>
      </c>
      <c r="L887">
        <v>66</v>
      </c>
      <c r="M887">
        <v>12</v>
      </c>
      <c r="N887">
        <v>148</v>
      </c>
      <c r="O887">
        <v>1214</v>
      </c>
      <c r="P887">
        <v>2765</v>
      </c>
      <c r="Q887">
        <f>SUM(daily_activity[[#This Row],[VeryActiveMinutes]:[SedentaryMinutes]])</f>
        <v>1440</v>
      </c>
      <c r="R887">
        <f>daily_activity[[#This Row],[Total Mintues]]/60</f>
        <v>24</v>
      </c>
      <c r="S887">
        <f>IFERROR(daily_activity[[#This Row],[TotalDistance]]/daily_activity[[#This Row],[TotalSteps]],0)</f>
        <v>7.525070288006418E-4</v>
      </c>
      <c r="T887">
        <f>IFERROR(daily_activity[[#This Row],[TrackerDistance]]/(daily_activity[[#This Row],[Total Mintues]]*daily_activity[[#This Row],[Step Length]]),0)</f>
        <v>8.65625</v>
      </c>
      <c r="W887" s="13">
        <v>4998</v>
      </c>
      <c r="X887" s="13">
        <v>1505</v>
      </c>
      <c r="AD887" s="19" t="s">
        <v>61</v>
      </c>
      <c r="AE887" s="19">
        <v>24</v>
      </c>
      <c r="AF887" s="17">
        <v>12465</v>
      </c>
      <c r="AG887" s="17">
        <v>2765</v>
      </c>
    </row>
    <row r="888" spans="1:33" x14ac:dyDescent="0.3">
      <c r="A888">
        <v>8053475328</v>
      </c>
      <c r="B888" s="1">
        <v>42648</v>
      </c>
      <c r="C888" t="str">
        <f t="shared" si="13"/>
        <v>Wednesday</v>
      </c>
      <c r="D888">
        <v>14810</v>
      </c>
      <c r="E888">
        <v>11.35999966</v>
      </c>
      <c r="F888">
        <v>11.35999966</v>
      </c>
      <c r="G888">
        <v>0</v>
      </c>
      <c r="H888">
        <v>9.0900001530000001</v>
      </c>
      <c r="I888">
        <v>0.41999998700000002</v>
      </c>
      <c r="J888">
        <v>1.8500000240000001</v>
      </c>
      <c r="K888">
        <v>0</v>
      </c>
      <c r="L888">
        <v>96</v>
      </c>
      <c r="M888">
        <v>10</v>
      </c>
      <c r="N888">
        <v>115</v>
      </c>
      <c r="O888">
        <v>1219</v>
      </c>
      <c r="P888">
        <v>2926</v>
      </c>
      <c r="Q888">
        <f>SUM(daily_activity[[#This Row],[VeryActiveMinutes]:[SedentaryMinutes]])</f>
        <v>1440</v>
      </c>
      <c r="R888">
        <f>daily_activity[[#This Row],[Total Mintues]]/60</f>
        <v>24</v>
      </c>
      <c r="S888">
        <f>IFERROR(daily_activity[[#This Row],[TotalDistance]]/daily_activity[[#This Row],[TotalSteps]],0)</f>
        <v>7.6704926806212014E-4</v>
      </c>
      <c r="T888">
        <f>IFERROR(daily_activity[[#This Row],[TrackerDistance]]/(daily_activity[[#This Row],[Total Mintues]]*daily_activity[[#This Row],[Step Length]]),0)</f>
        <v>10.284722222222223</v>
      </c>
      <c r="W888" s="13">
        <v>9033</v>
      </c>
      <c r="X888" s="13">
        <v>2044</v>
      </c>
      <c r="AD888" s="18" t="s">
        <v>62</v>
      </c>
      <c r="AE888" s="18">
        <v>24</v>
      </c>
      <c r="AF888" s="16">
        <v>14810</v>
      </c>
      <c r="AG888" s="16">
        <v>2926</v>
      </c>
    </row>
    <row r="889" spans="1:33" x14ac:dyDescent="0.3">
      <c r="A889">
        <v>8053475328</v>
      </c>
      <c r="B889" s="1">
        <v>42679</v>
      </c>
      <c r="C889" t="str">
        <f t="shared" si="13"/>
        <v>Saturday</v>
      </c>
      <c r="D889">
        <v>12209</v>
      </c>
      <c r="E889">
        <v>9.3999996190000008</v>
      </c>
      <c r="F889">
        <v>9.3999996190000008</v>
      </c>
      <c r="G889">
        <v>0</v>
      </c>
      <c r="H889">
        <v>6.079999924</v>
      </c>
      <c r="I889">
        <v>0.280000001</v>
      </c>
      <c r="J889">
        <v>3.039999962</v>
      </c>
      <c r="K889">
        <v>0</v>
      </c>
      <c r="L889">
        <v>60</v>
      </c>
      <c r="M889">
        <v>7</v>
      </c>
      <c r="N889">
        <v>184</v>
      </c>
      <c r="O889">
        <v>1189</v>
      </c>
      <c r="P889">
        <v>2809</v>
      </c>
      <c r="Q889">
        <f>SUM(daily_activity[[#This Row],[VeryActiveMinutes]:[SedentaryMinutes]])</f>
        <v>1440</v>
      </c>
      <c r="R889">
        <f>daily_activity[[#This Row],[Total Mintues]]/60</f>
        <v>24</v>
      </c>
      <c r="S889">
        <f>IFERROR(daily_activity[[#This Row],[TotalDistance]]/daily_activity[[#This Row],[TotalSteps]],0)</f>
        <v>7.6992379547874521E-4</v>
      </c>
      <c r="T889">
        <f>IFERROR(daily_activity[[#This Row],[TrackerDistance]]/(daily_activity[[#This Row],[Total Mintues]]*daily_activity[[#This Row],[Step Length]]),0)</f>
        <v>8.4784722222222229</v>
      </c>
      <c r="W889" s="13">
        <v>7626</v>
      </c>
      <c r="X889" s="13">
        <v>3635</v>
      </c>
      <c r="AD889" s="19" t="s">
        <v>59</v>
      </c>
      <c r="AE889" s="19">
        <v>24</v>
      </c>
      <c r="AF889" s="17">
        <v>12209</v>
      </c>
      <c r="AG889" s="17">
        <v>2809</v>
      </c>
    </row>
    <row r="890" spans="1:33" x14ac:dyDescent="0.3">
      <c r="A890">
        <v>8053475328</v>
      </c>
      <c r="B890" s="1">
        <v>42709</v>
      </c>
      <c r="C890" t="str">
        <f t="shared" si="13"/>
        <v>Monday</v>
      </c>
      <c r="D890">
        <v>4998</v>
      </c>
      <c r="E890">
        <v>3.9100000860000002</v>
      </c>
      <c r="F890">
        <v>3.9100000860000002</v>
      </c>
      <c r="G890">
        <v>0</v>
      </c>
      <c r="H890">
        <v>2.9500000480000002</v>
      </c>
      <c r="I890">
        <v>0.20000000300000001</v>
      </c>
      <c r="J890">
        <v>0.75999998999999996</v>
      </c>
      <c r="K890">
        <v>0</v>
      </c>
      <c r="L890">
        <v>28</v>
      </c>
      <c r="M890">
        <v>4</v>
      </c>
      <c r="N890">
        <v>39</v>
      </c>
      <c r="O890">
        <v>839</v>
      </c>
      <c r="P890">
        <v>1505</v>
      </c>
      <c r="Q890">
        <f>SUM(daily_activity[[#This Row],[VeryActiveMinutes]:[SedentaryMinutes]])</f>
        <v>910</v>
      </c>
      <c r="R890">
        <f>daily_activity[[#This Row],[Total Mintues]]/60</f>
        <v>15.166666666666666</v>
      </c>
      <c r="S890">
        <f>IFERROR(daily_activity[[#This Row],[TotalDistance]]/daily_activity[[#This Row],[TotalSteps]],0)</f>
        <v>7.8231294237695085E-4</v>
      </c>
      <c r="T890">
        <f>IFERROR(daily_activity[[#This Row],[TrackerDistance]]/(daily_activity[[#This Row],[Total Mintues]]*daily_activity[[#This Row],[Step Length]]),0)</f>
        <v>5.4923076923076923</v>
      </c>
      <c r="W890" s="13">
        <v>11419</v>
      </c>
      <c r="X890" s="13">
        <v>3369</v>
      </c>
      <c r="AD890" s="18" t="s">
        <v>61</v>
      </c>
      <c r="AE890" s="18">
        <v>15.166666666666666</v>
      </c>
      <c r="AF890" s="16">
        <v>4998</v>
      </c>
      <c r="AG890" s="16">
        <v>1505</v>
      </c>
    </row>
    <row r="891" spans="1:33" x14ac:dyDescent="0.3">
      <c r="A891">
        <v>8253242879</v>
      </c>
      <c r="B891" s="1">
        <v>42708</v>
      </c>
      <c r="C891" t="str">
        <f t="shared" si="13"/>
        <v>Sunday</v>
      </c>
      <c r="D891">
        <v>9033</v>
      </c>
      <c r="E891">
        <v>7.1599998469999999</v>
      </c>
      <c r="F891">
        <v>7.1599998469999999</v>
      </c>
      <c r="G891">
        <v>0</v>
      </c>
      <c r="H891">
        <v>5.4299998279999997</v>
      </c>
      <c r="I891">
        <v>0.14000000100000001</v>
      </c>
      <c r="J891">
        <v>1.5900000329999999</v>
      </c>
      <c r="K891">
        <v>0</v>
      </c>
      <c r="L891">
        <v>40</v>
      </c>
      <c r="M891">
        <v>2</v>
      </c>
      <c r="N891">
        <v>154</v>
      </c>
      <c r="O891">
        <v>1244</v>
      </c>
      <c r="P891">
        <v>2044</v>
      </c>
      <c r="Q891">
        <f>SUM(daily_activity[[#This Row],[VeryActiveMinutes]:[SedentaryMinutes]])</f>
        <v>1440</v>
      </c>
      <c r="R891">
        <f>daily_activity[[#This Row],[Total Mintues]]/60</f>
        <v>24</v>
      </c>
      <c r="S891">
        <f>IFERROR(daily_activity[[#This Row],[TotalDistance]]/daily_activity[[#This Row],[TotalSteps]],0)</f>
        <v>7.9264915830842462E-4</v>
      </c>
      <c r="T891">
        <f>IFERROR(daily_activity[[#This Row],[TrackerDistance]]/(daily_activity[[#This Row],[Total Mintues]]*daily_activity[[#This Row],[Step Length]]),0)</f>
        <v>6.2729166666666671</v>
      </c>
      <c r="W891" s="13">
        <v>6064</v>
      </c>
      <c r="X891" s="13">
        <v>3491</v>
      </c>
      <c r="AD891" s="19" t="s">
        <v>16</v>
      </c>
      <c r="AE891" s="19">
        <v>24</v>
      </c>
      <c r="AF891" s="17">
        <v>9033</v>
      </c>
      <c r="AG891" s="17">
        <v>2044</v>
      </c>
    </row>
    <row r="892" spans="1:33" x14ac:dyDescent="0.3">
      <c r="A892">
        <v>8378563200</v>
      </c>
      <c r="B892" s="1">
        <v>42708</v>
      </c>
      <c r="C892" t="str">
        <f t="shared" si="13"/>
        <v>Sunday</v>
      </c>
      <c r="D892">
        <v>7626</v>
      </c>
      <c r="E892">
        <v>6.0500001909999996</v>
      </c>
      <c r="F892">
        <v>6.0500001909999996</v>
      </c>
      <c r="G892">
        <v>2.2530810830000001</v>
      </c>
      <c r="H892">
        <v>0.829999983</v>
      </c>
      <c r="I892">
        <v>0.709999979</v>
      </c>
      <c r="J892">
        <v>4.5</v>
      </c>
      <c r="K892">
        <v>0</v>
      </c>
      <c r="L892">
        <v>65</v>
      </c>
      <c r="M892">
        <v>15</v>
      </c>
      <c r="N892">
        <v>156</v>
      </c>
      <c r="O892">
        <v>723</v>
      </c>
      <c r="P892">
        <v>3635</v>
      </c>
      <c r="Q892">
        <f>SUM(daily_activity[[#This Row],[VeryActiveMinutes]:[SedentaryMinutes]])</f>
        <v>959</v>
      </c>
      <c r="R892">
        <f>daily_activity[[#This Row],[Total Mintues]]/60</f>
        <v>15.983333333333333</v>
      </c>
      <c r="S892">
        <f>IFERROR(daily_activity[[#This Row],[TotalDistance]]/daily_activity[[#This Row],[TotalSteps]],0)</f>
        <v>7.9333860359297138E-4</v>
      </c>
      <c r="T892">
        <f>IFERROR(daily_activity[[#This Row],[TrackerDistance]]/(daily_activity[[#This Row],[Total Mintues]]*daily_activity[[#This Row],[Step Length]]),0)</f>
        <v>7.9520333680917625</v>
      </c>
      <c r="W892" s="13">
        <v>8712</v>
      </c>
      <c r="X892" s="13">
        <v>3784</v>
      </c>
      <c r="AD892" s="18" t="s">
        <v>16</v>
      </c>
      <c r="AE892" s="18">
        <v>15.983333333333333</v>
      </c>
      <c r="AF892" s="16">
        <v>7626</v>
      </c>
      <c r="AG892" s="16">
        <v>3635</v>
      </c>
    </row>
    <row r="893" spans="1:33" x14ac:dyDescent="0.3">
      <c r="A893">
        <v>8378563200</v>
      </c>
      <c r="B893" s="1">
        <v>42374</v>
      </c>
      <c r="C893" t="str">
        <f t="shared" si="13"/>
        <v>Tuesday</v>
      </c>
      <c r="D893">
        <v>11419</v>
      </c>
      <c r="E893">
        <v>9.0600004199999997</v>
      </c>
      <c r="F893">
        <v>9.0600004199999997</v>
      </c>
      <c r="G893">
        <v>0</v>
      </c>
      <c r="H893">
        <v>6.0300002099999999</v>
      </c>
      <c r="I893">
        <v>0.560000002</v>
      </c>
      <c r="J893">
        <v>2.4700000289999999</v>
      </c>
      <c r="K893">
        <v>0</v>
      </c>
      <c r="L893">
        <v>71</v>
      </c>
      <c r="M893">
        <v>10</v>
      </c>
      <c r="N893">
        <v>127</v>
      </c>
      <c r="O893">
        <v>669</v>
      </c>
      <c r="P893">
        <v>3369</v>
      </c>
      <c r="Q893">
        <f>SUM(daily_activity[[#This Row],[VeryActiveMinutes]:[SedentaryMinutes]])</f>
        <v>877</v>
      </c>
      <c r="R893">
        <f>daily_activity[[#This Row],[Total Mintues]]/60</f>
        <v>14.616666666666667</v>
      </c>
      <c r="S893">
        <f>IFERROR(daily_activity[[#This Row],[TotalDistance]]/daily_activity[[#This Row],[TotalSteps]],0)</f>
        <v>7.9341452141168227E-4</v>
      </c>
      <c r="T893">
        <f>IFERROR(daily_activity[[#This Row],[TrackerDistance]]/(daily_activity[[#This Row],[Total Mintues]]*daily_activity[[#This Row],[Step Length]]),0)</f>
        <v>13.020524515393387</v>
      </c>
      <c r="W893" s="13">
        <v>7875</v>
      </c>
      <c r="X893" s="13">
        <v>3110</v>
      </c>
      <c r="AD893" s="19" t="s">
        <v>57</v>
      </c>
      <c r="AE893" s="19">
        <v>14.616666666666667</v>
      </c>
      <c r="AF893" s="17">
        <v>11419</v>
      </c>
      <c r="AG893" s="17">
        <v>3369</v>
      </c>
    </row>
    <row r="894" spans="1:33" x14ac:dyDescent="0.3">
      <c r="A894">
        <v>8378563200</v>
      </c>
      <c r="B894" s="1">
        <v>42405</v>
      </c>
      <c r="C894" t="str">
        <f t="shared" si="13"/>
        <v>Friday</v>
      </c>
      <c r="D894">
        <v>6064</v>
      </c>
      <c r="E894">
        <v>4.8099999430000002</v>
      </c>
      <c r="F894">
        <v>4.8099999430000002</v>
      </c>
      <c r="G894">
        <v>2.0921471120000001</v>
      </c>
      <c r="H894">
        <v>0.62999999500000003</v>
      </c>
      <c r="I894">
        <v>0.17000000200000001</v>
      </c>
      <c r="J894">
        <v>4.0100002290000001</v>
      </c>
      <c r="K894">
        <v>0</v>
      </c>
      <c r="L894">
        <v>63</v>
      </c>
      <c r="M894">
        <v>4</v>
      </c>
      <c r="N894">
        <v>142</v>
      </c>
      <c r="O894">
        <v>802</v>
      </c>
      <c r="P894">
        <v>3491</v>
      </c>
      <c r="Q894">
        <f>SUM(daily_activity[[#This Row],[VeryActiveMinutes]:[SedentaryMinutes]])</f>
        <v>1011</v>
      </c>
      <c r="R894">
        <f>daily_activity[[#This Row],[Total Mintues]]/60</f>
        <v>16.850000000000001</v>
      </c>
      <c r="S894">
        <f>IFERROR(daily_activity[[#This Row],[TotalDistance]]/daily_activity[[#This Row],[TotalSteps]],0)</f>
        <v>7.9320579534960427E-4</v>
      </c>
      <c r="T894">
        <f>IFERROR(daily_activity[[#This Row],[TrackerDistance]]/(daily_activity[[#This Row],[Total Mintues]]*daily_activity[[#This Row],[Step Length]]),0)</f>
        <v>5.9980217606330362</v>
      </c>
      <c r="W894" s="13">
        <v>8567</v>
      </c>
      <c r="X894" s="13">
        <v>3783</v>
      </c>
      <c r="AD894" s="18" t="s">
        <v>58</v>
      </c>
      <c r="AE894" s="18">
        <v>16.850000000000001</v>
      </c>
      <c r="AF894" s="16">
        <v>6064</v>
      </c>
      <c r="AG894" s="16">
        <v>3491</v>
      </c>
    </row>
    <row r="895" spans="1:33" x14ac:dyDescent="0.3">
      <c r="A895">
        <v>8378563200</v>
      </c>
      <c r="B895" s="1">
        <v>42434</v>
      </c>
      <c r="C895" t="str">
        <f t="shared" si="13"/>
        <v>Saturday</v>
      </c>
      <c r="D895">
        <v>8712</v>
      </c>
      <c r="E895">
        <v>6.9099998469999999</v>
      </c>
      <c r="F895">
        <v>6.9099998469999999</v>
      </c>
      <c r="G895">
        <v>2.2530810830000001</v>
      </c>
      <c r="H895">
        <v>1.3400000329999999</v>
      </c>
      <c r="I895">
        <v>1.059999943</v>
      </c>
      <c r="J895">
        <v>4.5</v>
      </c>
      <c r="K895">
        <v>0</v>
      </c>
      <c r="L895">
        <v>71</v>
      </c>
      <c r="M895">
        <v>20</v>
      </c>
      <c r="N895">
        <v>195</v>
      </c>
      <c r="O895">
        <v>822</v>
      </c>
      <c r="P895">
        <v>3784</v>
      </c>
      <c r="Q895">
        <f>SUM(daily_activity[[#This Row],[VeryActiveMinutes]:[SedentaryMinutes]])</f>
        <v>1108</v>
      </c>
      <c r="R895">
        <f>daily_activity[[#This Row],[Total Mintues]]/60</f>
        <v>18.466666666666665</v>
      </c>
      <c r="S895">
        <f>IFERROR(daily_activity[[#This Row],[TotalDistance]]/daily_activity[[#This Row],[TotalSteps]],0)</f>
        <v>7.9315884377869608E-4</v>
      </c>
      <c r="T895">
        <f>IFERROR(daily_activity[[#This Row],[TrackerDistance]]/(daily_activity[[#This Row],[Total Mintues]]*daily_activity[[#This Row],[Step Length]]),0)</f>
        <v>7.8628158844765332</v>
      </c>
      <c r="W895" s="13">
        <v>7045</v>
      </c>
      <c r="X895" s="13">
        <v>3644</v>
      </c>
      <c r="AD895" s="19" t="s">
        <v>59</v>
      </c>
      <c r="AE895" s="19">
        <v>18.466666666666665</v>
      </c>
      <c r="AF895" s="17">
        <v>8712</v>
      </c>
      <c r="AG895" s="17">
        <v>3784</v>
      </c>
    </row>
    <row r="896" spans="1:33" x14ac:dyDescent="0.3">
      <c r="A896">
        <v>8378563200</v>
      </c>
      <c r="B896" s="1">
        <v>42465</v>
      </c>
      <c r="C896" t="str">
        <f t="shared" si="13"/>
        <v>Tuesday</v>
      </c>
      <c r="D896">
        <v>7875</v>
      </c>
      <c r="E896">
        <v>6.2399997709999999</v>
      </c>
      <c r="F896">
        <v>6.2399997709999999</v>
      </c>
      <c r="G896">
        <v>0</v>
      </c>
      <c r="H896">
        <v>1.559999943</v>
      </c>
      <c r="I896">
        <v>0.49000000999999999</v>
      </c>
      <c r="J896">
        <v>4.1999998090000004</v>
      </c>
      <c r="K896">
        <v>0</v>
      </c>
      <c r="L896">
        <v>19</v>
      </c>
      <c r="M896">
        <v>10</v>
      </c>
      <c r="N896">
        <v>167</v>
      </c>
      <c r="O896">
        <v>680</v>
      </c>
      <c r="P896">
        <v>3110</v>
      </c>
      <c r="Q896">
        <f>SUM(daily_activity[[#This Row],[VeryActiveMinutes]:[SedentaryMinutes]])</f>
        <v>876</v>
      </c>
      <c r="R896">
        <f>daily_activity[[#This Row],[Total Mintues]]/60</f>
        <v>14.6</v>
      </c>
      <c r="S896">
        <f>IFERROR(daily_activity[[#This Row],[TotalDistance]]/daily_activity[[#This Row],[TotalSteps]],0)</f>
        <v>7.9238092330158728E-4</v>
      </c>
      <c r="T896">
        <f>IFERROR(daily_activity[[#This Row],[TrackerDistance]]/(daily_activity[[#This Row],[Total Mintues]]*daily_activity[[#This Row],[Step Length]]),0)</f>
        <v>8.9897260273972606</v>
      </c>
      <c r="W896" s="13">
        <v>4468</v>
      </c>
      <c r="X896" s="13">
        <v>2799</v>
      </c>
      <c r="AD896" s="18" t="s">
        <v>57</v>
      </c>
      <c r="AE896" s="18">
        <v>14.6</v>
      </c>
      <c r="AF896" s="16">
        <v>7875</v>
      </c>
      <c r="AG896" s="16">
        <v>3110</v>
      </c>
    </row>
    <row r="897" spans="1:33" x14ac:dyDescent="0.3">
      <c r="A897">
        <v>8378563200</v>
      </c>
      <c r="B897" s="1">
        <v>42495</v>
      </c>
      <c r="C897" t="str">
        <f t="shared" si="13"/>
        <v>Thursday</v>
      </c>
      <c r="D897">
        <v>8567</v>
      </c>
      <c r="E897">
        <v>6.7899999619999996</v>
      </c>
      <c r="F897">
        <v>6.7899999619999996</v>
      </c>
      <c r="G897">
        <v>2.2530810830000001</v>
      </c>
      <c r="H897">
        <v>0.88999998599999997</v>
      </c>
      <c r="I897">
        <v>0.15999999600000001</v>
      </c>
      <c r="J897">
        <v>5.7399997709999999</v>
      </c>
      <c r="K897">
        <v>0</v>
      </c>
      <c r="L897">
        <v>66</v>
      </c>
      <c r="M897">
        <v>3</v>
      </c>
      <c r="N897">
        <v>214</v>
      </c>
      <c r="O897">
        <v>764</v>
      </c>
      <c r="P897">
        <v>3783</v>
      </c>
      <c r="Q897">
        <f>SUM(daily_activity[[#This Row],[VeryActiveMinutes]:[SedentaryMinutes]])</f>
        <v>1047</v>
      </c>
      <c r="R897">
        <f>daily_activity[[#This Row],[Total Mintues]]/60</f>
        <v>17.45</v>
      </c>
      <c r="S897">
        <f>IFERROR(daily_activity[[#This Row],[TotalDistance]]/daily_activity[[#This Row],[TotalSteps]],0)</f>
        <v>7.9257615991595648E-4</v>
      </c>
      <c r="T897">
        <f>IFERROR(daily_activity[[#This Row],[TrackerDistance]]/(daily_activity[[#This Row],[Total Mintues]]*daily_activity[[#This Row],[Step Length]]),0)</f>
        <v>8.1824259789875846</v>
      </c>
      <c r="W897" s="13">
        <v>2943</v>
      </c>
      <c r="X897" s="13">
        <v>2685</v>
      </c>
      <c r="AD897" s="19" t="s">
        <v>60</v>
      </c>
      <c r="AE897" s="19">
        <v>17.45</v>
      </c>
      <c r="AF897" s="17">
        <v>8567</v>
      </c>
      <c r="AG897" s="17">
        <v>3783</v>
      </c>
    </row>
    <row r="898" spans="1:33" x14ac:dyDescent="0.3">
      <c r="A898">
        <v>8378563200</v>
      </c>
      <c r="B898" s="1">
        <v>42526</v>
      </c>
      <c r="C898" t="str">
        <f t="shared" si="13"/>
        <v>Sunday</v>
      </c>
      <c r="D898">
        <v>7045</v>
      </c>
      <c r="E898">
        <v>5.5900001530000001</v>
      </c>
      <c r="F898">
        <v>5.5900001530000001</v>
      </c>
      <c r="G898">
        <v>2.0921471120000001</v>
      </c>
      <c r="H898">
        <v>1.5499999520000001</v>
      </c>
      <c r="I898">
        <v>0.25</v>
      </c>
      <c r="J898">
        <v>3.7799999710000001</v>
      </c>
      <c r="K898">
        <v>0</v>
      </c>
      <c r="L898">
        <v>74</v>
      </c>
      <c r="M898">
        <v>5</v>
      </c>
      <c r="N898">
        <v>166</v>
      </c>
      <c r="O898">
        <v>831</v>
      </c>
      <c r="P898">
        <v>3644</v>
      </c>
      <c r="Q898">
        <f>SUM(daily_activity[[#This Row],[VeryActiveMinutes]:[SedentaryMinutes]])</f>
        <v>1076</v>
      </c>
      <c r="R898">
        <f>daily_activity[[#This Row],[Total Mintues]]/60</f>
        <v>17.933333333333334</v>
      </c>
      <c r="S898">
        <f>IFERROR(daily_activity[[#This Row],[TotalDistance]]/daily_activity[[#This Row],[TotalSteps]],0)</f>
        <v>7.9347056820440031E-4</v>
      </c>
      <c r="T898">
        <f>IFERROR(daily_activity[[#This Row],[TrackerDistance]]/(daily_activity[[#This Row],[Total Mintues]]*daily_activity[[#This Row],[Step Length]]),0)</f>
        <v>6.5473977695167287</v>
      </c>
      <c r="W898" s="13">
        <v>8382</v>
      </c>
      <c r="X898" s="13">
        <v>3721</v>
      </c>
      <c r="AD898" s="18" t="s">
        <v>16</v>
      </c>
      <c r="AE898" s="18">
        <v>17.933333333333334</v>
      </c>
      <c r="AF898" s="16">
        <v>7045</v>
      </c>
      <c r="AG898" s="16">
        <v>3644</v>
      </c>
    </row>
    <row r="899" spans="1:33" x14ac:dyDescent="0.3">
      <c r="A899">
        <v>8378563200</v>
      </c>
      <c r="B899" s="1">
        <v>42556</v>
      </c>
      <c r="C899" t="str">
        <f t="shared" ref="C899:C941" si="14">TEXT(B899,"dddd")</f>
        <v>Tuesday</v>
      </c>
      <c r="D899">
        <v>4468</v>
      </c>
      <c r="E899">
        <v>3.539999962</v>
      </c>
      <c r="F899">
        <v>3.539999962</v>
      </c>
      <c r="G899">
        <v>0</v>
      </c>
      <c r="H899">
        <v>0</v>
      </c>
      <c r="I899">
        <v>0</v>
      </c>
      <c r="J899">
        <v>3.539999962</v>
      </c>
      <c r="K899">
        <v>0</v>
      </c>
      <c r="L899">
        <v>0</v>
      </c>
      <c r="M899">
        <v>0</v>
      </c>
      <c r="N899">
        <v>158</v>
      </c>
      <c r="O899">
        <v>851</v>
      </c>
      <c r="P899">
        <v>2799</v>
      </c>
      <c r="Q899">
        <f>SUM(daily_activity[[#This Row],[VeryActiveMinutes]:[SedentaryMinutes]])</f>
        <v>1009</v>
      </c>
      <c r="R899">
        <f>daily_activity[[#This Row],[Total Mintues]]/60</f>
        <v>16.816666666666666</v>
      </c>
      <c r="S899">
        <f>IFERROR(daily_activity[[#This Row],[TotalDistance]]/daily_activity[[#This Row],[TotalSteps]],0)</f>
        <v>7.9230079722470901E-4</v>
      </c>
      <c r="T899">
        <f>IFERROR(daily_activity[[#This Row],[TrackerDistance]]/(daily_activity[[#This Row],[Total Mintues]]*daily_activity[[#This Row],[Step Length]]),0)</f>
        <v>4.4281466798810705</v>
      </c>
      <c r="W899" s="13">
        <v>6582</v>
      </c>
      <c r="X899" s="13">
        <v>3586</v>
      </c>
      <c r="AD899" s="19" t="s">
        <v>57</v>
      </c>
      <c r="AE899" s="19">
        <v>16.816666666666666</v>
      </c>
      <c r="AF899" s="17">
        <v>4468</v>
      </c>
      <c r="AG899" s="17">
        <v>2799</v>
      </c>
    </row>
    <row r="900" spans="1:33" x14ac:dyDescent="0.3">
      <c r="A900">
        <v>8378563200</v>
      </c>
      <c r="B900" s="1">
        <v>42587</v>
      </c>
      <c r="C900" t="str">
        <f t="shared" si="14"/>
        <v>Friday</v>
      </c>
      <c r="D900">
        <v>2943</v>
      </c>
      <c r="E900">
        <v>2.329999924</v>
      </c>
      <c r="F900">
        <v>2.329999924</v>
      </c>
      <c r="G900">
        <v>0</v>
      </c>
      <c r="H900">
        <v>0</v>
      </c>
      <c r="I900">
        <v>0</v>
      </c>
      <c r="J900">
        <v>2.329999924</v>
      </c>
      <c r="K900">
        <v>0</v>
      </c>
      <c r="L900">
        <v>0</v>
      </c>
      <c r="M900">
        <v>0</v>
      </c>
      <c r="N900">
        <v>139</v>
      </c>
      <c r="O900">
        <v>621</v>
      </c>
      <c r="P900">
        <v>2685</v>
      </c>
      <c r="Q900">
        <f>SUM(daily_activity[[#This Row],[VeryActiveMinutes]:[SedentaryMinutes]])</f>
        <v>760</v>
      </c>
      <c r="R900">
        <f>daily_activity[[#This Row],[Total Mintues]]/60</f>
        <v>12.666666666666666</v>
      </c>
      <c r="S900">
        <f>IFERROR(daily_activity[[#This Row],[TotalDistance]]/daily_activity[[#This Row],[TotalSteps]],0)</f>
        <v>7.9170911450900442E-4</v>
      </c>
      <c r="T900">
        <f>IFERROR(daily_activity[[#This Row],[TrackerDistance]]/(daily_activity[[#This Row],[Total Mintues]]*daily_activity[[#This Row],[Step Length]]),0)</f>
        <v>3.8723684210526317</v>
      </c>
      <c r="W900" s="13">
        <v>9143</v>
      </c>
      <c r="X900" s="13">
        <v>3788</v>
      </c>
      <c r="AD900" s="18" t="s">
        <v>58</v>
      </c>
      <c r="AE900" s="18">
        <v>12.666666666666666</v>
      </c>
      <c r="AF900" s="16">
        <v>2943</v>
      </c>
      <c r="AG900" s="16">
        <v>2685</v>
      </c>
    </row>
    <row r="901" spans="1:33" x14ac:dyDescent="0.3">
      <c r="A901">
        <v>8378563200</v>
      </c>
      <c r="B901" s="1">
        <v>42618</v>
      </c>
      <c r="C901" t="str">
        <f t="shared" si="14"/>
        <v>Monday</v>
      </c>
      <c r="D901">
        <v>8382</v>
      </c>
      <c r="E901">
        <v>6.6500000950000002</v>
      </c>
      <c r="F901">
        <v>6.6500000950000002</v>
      </c>
      <c r="G901">
        <v>2.0921471120000001</v>
      </c>
      <c r="H901">
        <v>1.269999981</v>
      </c>
      <c r="I901">
        <v>0.66000002599999996</v>
      </c>
      <c r="J901">
        <v>4.7199997900000001</v>
      </c>
      <c r="K901">
        <v>0</v>
      </c>
      <c r="L901">
        <v>71</v>
      </c>
      <c r="M901">
        <v>13</v>
      </c>
      <c r="N901">
        <v>171</v>
      </c>
      <c r="O901">
        <v>772</v>
      </c>
      <c r="P901">
        <v>3721</v>
      </c>
      <c r="Q901">
        <f>SUM(daily_activity[[#This Row],[VeryActiveMinutes]:[SedentaryMinutes]])</f>
        <v>1027</v>
      </c>
      <c r="R901">
        <f>daily_activity[[#This Row],[Total Mintues]]/60</f>
        <v>17.116666666666667</v>
      </c>
      <c r="S901">
        <f>IFERROR(daily_activity[[#This Row],[TotalDistance]]/daily_activity[[#This Row],[TotalSteps]],0)</f>
        <v>7.9336674958243854E-4</v>
      </c>
      <c r="T901">
        <f>IFERROR(daily_activity[[#This Row],[TrackerDistance]]/(daily_activity[[#This Row],[Total Mintues]]*daily_activity[[#This Row],[Step Length]]),0)</f>
        <v>8.1616358325219078</v>
      </c>
      <c r="W901" s="13">
        <v>4561</v>
      </c>
      <c r="X901" s="13">
        <v>1976</v>
      </c>
      <c r="AD901" s="19" t="s">
        <v>61</v>
      </c>
      <c r="AE901" s="19">
        <v>17.116666666666667</v>
      </c>
      <c r="AF901" s="17">
        <v>8382</v>
      </c>
      <c r="AG901" s="17">
        <v>3721</v>
      </c>
    </row>
    <row r="902" spans="1:33" x14ac:dyDescent="0.3">
      <c r="A902">
        <v>8378563200</v>
      </c>
      <c r="B902" s="1">
        <v>42648</v>
      </c>
      <c r="C902" t="str">
        <f t="shared" si="14"/>
        <v>Wednesday</v>
      </c>
      <c r="D902">
        <v>6582</v>
      </c>
      <c r="E902">
        <v>5.2199997900000001</v>
      </c>
      <c r="F902">
        <v>5.2199997900000001</v>
      </c>
      <c r="G902">
        <v>2.2530810830000001</v>
      </c>
      <c r="H902">
        <v>0.66000002599999996</v>
      </c>
      <c r="I902">
        <v>0.63999998599999997</v>
      </c>
      <c r="J902">
        <v>3.920000076</v>
      </c>
      <c r="K902">
        <v>0</v>
      </c>
      <c r="L902">
        <v>63</v>
      </c>
      <c r="M902">
        <v>13</v>
      </c>
      <c r="N902">
        <v>152</v>
      </c>
      <c r="O902">
        <v>840</v>
      </c>
      <c r="P902">
        <v>3586</v>
      </c>
      <c r="Q902">
        <f>SUM(daily_activity[[#This Row],[VeryActiveMinutes]:[SedentaryMinutes]])</f>
        <v>1068</v>
      </c>
      <c r="R902">
        <f>daily_activity[[#This Row],[Total Mintues]]/60</f>
        <v>17.8</v>
      </c>
      <c r="S902">
        <f>IFERROR(daily_activity[[#This Row],[TotalDistance]]/daily_activity[[#This Row],[TotalSteps]],0)</f>
        <v>7.9307198268003653E-4</v>
      </c>
      <c r="T902">
        <f>IFERROR(daily_activity[[#This Row],[TrackerDistance]]/(daily_activity[[#This Row],[Total Mintues]]*daily_activity[[#This Row],[Step Length]]),0)</f>
        <v>6.1629213483146064</v>
      </c>
      <c r="W902" s="13">
        <v>5014</v>
      </c>
      <c r="X902" s="13">
        <v>2650</v>
      </c>
      <c r="AD902" s="18" t="s">
        <v>62</v>
      </c>
      <c r="AE902" s="18">
        <v>17.8</v>
      </c>
      <c r="AF902" s="16">
        <v>6582</v>
      </c>
      <c r="AG902" s="16">
        <v>3586</v>
      </c>
    </row>
    <row r="903" spans="1:33" x14ac:dyDescent="0.3">
      <c r="A903">
        <v>8378563200</v>
      </c>
      <c r="B903" s="1">
        <v>42679</v>
      </c>
      <c r="C903" t="str">
        <f t="shared" si="14"/>
        <v>Saturday</v>
      </c>
      <c r="D903">
        <v>9143</v>
      </c>
      <c r="E903">
        <v>7.25</v>
      </c>
      <c r="F903">
        <v>7.25</v>
      </c>
      <c r="G903">
        <v>2.0921471120000001</v>
      </c>
      <c r="H903">
        <v>1.3899999860000001</v>
      </c>
      <c r="I903">
        <v>0.58999997400000004</v>
      </c>
      <c r="J903">
        <v>5.2699999809999998</v>
      </c>
      <c r="K903">
        <v>0</v>
      </c>
      <c r="L903">
        <v>72</v>
      </c>
      <c r="M903">
        <v>10</v>
      </c>
      <c r="N903">
        <v>184</v>
      </c>
      <c r="O903">
        <v>763</v>
      </c>
      <c r="P903">
        <v>3788</v>
      </c>
      <c r="Q903">
        <f>SUM(daily_activity[[#This Row],[VeryActiveMinutes]:[SedentaryMinutes]])</f>
        <v>1029</v>
      </c>
      <c r="R903">
        <f>daily_activity[[#This Row],[Total Mintues]]/60</f>
        <v>17.149999999999999</v>
      </c>
      <c r="S903">
        <f>IFERROR(daily_activity[[#This Row],[TotalDistance]]/daily_activity[[#This Row],[TotalSteps]],0)</f>
        <v>7.9295636005687412E-4</v>
      </c>
      <c r="T903">
        <f>IFERROR(daily_activity[[#This Row],[TrackerDistance]]/(daily_activity[[#This Row],[Total Mintues]]*daily_activity[[#This Row],[Step Length]]),0)</f>
        <v>8.8853255587949462</v>
      </c>
      <c r="W903" s="13">
        <v>4512</v>
      </c>
      <c r="X903" s="13">
        <v>2596</v>
      </c>
      <c r="AD903" s="19" t="s">
        <v>59</v>
      </c>
      <c r="AE903" s="19">
        <v>17.149999999999999</v>
      </c>
      <c r="AF903" s="17">
        <v>9143</v>
      </c>
      <c r="AG903" s="17">
        <v>3788</v>
      </c>
    </row>
    <row r="904" spans="1:33" x14ac:dyDescent="0.3">
      <c r="A904">
        <v>8378563200</v>
      </c>
      <c r="B904" s="1">
        <v>42709</v>
      </c>
      <c r="C904" t="str">
        <f t="shared" si="14"/>
        <v>Monday</v>
      </c>
      <c r="D904">
        <v>4561</v>
      </c>
      <c r="E904">
        <v>3.619999886</v>
      </c>
      <c r="F904">
        <v>3.619999886</v>
      </c>
      <c r="G904">
        <v>0</v>
      </c>
      <c r="H904">
        <v>0.64999997600000003</v>
      </c>
      <c r="I904">
        <v>0.27000001099999998</v>
      </c>
      <c r="J904">
        <v>2.6900000569999998</v>
      </c>
      <c r="K904">
        <v>0</v>
      </c>
      <c r="L904">
        <v>8</v>
      </c>
      <c r="M904">
        <v>6</v>
      </c>
      <c r="N904">
        <v>102</v>
      </c>
      <c r="O904">
        <v>433</v>
      </c>
      <c r="P904">
        <v>1976</v>
      </c>
      <c r="Q904">
        <f>SUM(daily_activity[[#This Row],[VeryActiveMinutes]:[SedentaryMinutes]])</f>
        <v>549</v>
      </c>
      <c r="R904">
        <f>daily_activity[[#This Row],[Total Mintues]]/60</f>
        <v>9.15</v>
      </c>
      <c r="S904">
        <f>IFERROR(daily_activity[[#This Row],[TotalDistance]]/daily_activity[[#This Row],[TotalSteps]],0)</f>
        <v>7.9368557026967775E-4</v>
      </c>
      <c r="T904">
        <f>IFERROR(daily_activity[[#This Row],[TrackerDistance]]/(daily_activity[[#This Row],[Total Mintues]]*daily_activity[[#This Row],[Step Length]]),0)</f>
        <v>8.3078324225865199</v>
      </c>
      <c r="W904" s="13">
        <v>8469</v>
      </c>
      <c r="X904" s="13">
        <v>2894</v>
      </c>
      <c r="AD904" s="18" t="s">
        <v>61</v>
      </c>
      <c r="AE904" s="18">
        <v>9.15</v>
      </c>
      <c r="AF904" s="16">
        <v>4561</v>
      </c>
      <c r="AG904" s="16">
        <v>1976</v>
      </c>
    </row>
    <row r="905" spans="1:33" x14ac:dyDescent="0.3">
      <c r="A905">
        <v>8583815059</v>
      </c>
      <c r="B905" s="1">
        <v>42708</v>
      </c>
      <c r="C905" t="str">
        <f t="shared" si="14"/>
        <v>Sunday</v>
      </c>
      <c r="D905">
        <v>5014</v>
      </c>
      <c r="E905">
        <v>3.9100000860000002</v>
      </c>
      <c r="F905">
        <v>3.9100000860000002</v>
      </c>
      <c r="G905">
        <v>0</v>
      </c>
      <c r="H905">
        <v>0</v>
      </c>
      <c r="I905">
        <v>0.33000001299999998</v>
      </c>
      <c r="J905">
        <v>3.579999924</v>
      </c>
      <c r="K905">
        <v>0</v>
      </c>
      <c r="L905">
        <v>0</v>
      </c>
      <c r="M905">
        <v>7</v>
      </c>
      <c r="N905">
        <v>196</v>
      </c>
      <c r="O905">
        <v>1237</v>
      </c>
      <c r="P905">
        <v>2650</v>
      </c>
      <c r="Q905">
        <f>SUM(daily_activity[[#This Row],[VeryActiveMinutes]:[SedentaryMinutes]])</f>
        <v>1440</v>
      </c>
      <c r="R905">
        <f>daily_activity[[#This Row],[Total Mintues]]/60</f>
        <v>24</v>
      </c>
      <c r="S905">
        <f>IFERROR(daily_activity[[#This Row],[TotalDistance]]/daily_activity[[#This Row],[TotalSteps]],0)</f>
        <v>7.7981653091344235E-4</v>
      </c>
      <c r="T905">
        <f>IFERROR(daily_activity[[#This Row],[TrackerDistance]]/(daily_activity[[#This Row],[Total Mintues]]*daily_activity[[#This Row],[Step Length]]),0)</f>
        <v>3.4819444444444447</v>
      </c>
      <c r="W905" s="13">
        <v>12015</v>
      </c>
      <c r="X905" s="13">
        <v>3212</v>
      </c>
      <c r="AD905" s="19" t="s">
        <v>16</v>
      </c>
      <c r="AE905" s="19">
        <v>24</v>
      </c>
      <c r="AF905" s="17">
        <v>5014</v>
      </c>
      <c r="AG905" s="17">
        <v>2650</v>
      </c>
    </row>
    <row r="906" spans="1:33" x14ac:dyDescent="0.3">
      <c r="A906">
        <v>8583815059</v>
      </c>
      <c r="B906" s="1">
        <v>42374</v>
      </c>
      <c r="C906" t="str">
        <f t="shared" si="14"/>
        <v>Tuesday</v>
      </c>
      <c r="D906">
        <v>4512</v>
      </c>
      <c r="E906">
        <v>3.5199999809999998</v>
      </c>
      <c r="F906">
        <v>3.5199999809999998</v>
      </c>
      <c r="G906">
        <v>0</v>
      </c>
      <c r="H906">
        <v>0.77999997099999996</v>
      </c>
      <c r="I906">
        <v>0.119999997</v>
      </c>
      <c r="J906">
        <v>2.039999962</v>
      </c>
      <c r="K906">
        <v>0</v>
      </c>
      <c r="L906">
        <v>10</v>
      </c>
      <c r="M906">
        <v>2</v>
      </c>
      <c r="N906">
        <v>117</v>
      </c>
      <c r="O906">
        <v>1311</v>
      </c>
      <c r="P906">
        <v>2596</v>
      </c>
      <c r="Q906">
        <f>SUM(daily_activity[[#This Row],[VeryActiveMinutes]:[SedentaryMinutes]])</f>
        <v>1440</v>
      </c>
      <c r="R906">
        <f>daily_activity[[#This Row],[Total Mintues]]/60</f>
        <v>24</v>
      </c>
      <c r="S906">
        <f>IFERROR(daily_activity[[#This Row],[TotalDistance]]/daily_activity[[#This Row],[TotalSteps]],0)</f>
        <v>7.8014183976063823E-4</v>
      </c>
      <c r="T906">
        <f>IFERROR(daily_activity[[#This Row],[TrackerDistance]]/(daily_activity[[#This Row],[Total Mintues]]*daily_activity[[#This Row],[Step Length]]),0)</f>
        <v>3.1333333333333333</v>
      </c>
      <c r="W906" s="13">
        <v>3588</v>
      </c>
      <c r="X906" s="13">
        <v>2516</v>
      </c>
      <c r="AD906" s="18" t="s">
        <v>57</v>
      </c>
      <c r="AE906" s="18">
        <v>24</v>
      </c>
      <c r="AF906" s="16">
        <v>4512</v>
      </c>
      <c r="AG906" s="16">
        <v>2596</v>
      </c>
    </row>
    <row r="907" spans="1:33" x14ac:dyDescent="0.3">
      <c r="A907">
        <v>8583815059</v>
      </c>
      <c r="B907" s="1">
        <v>42405</v>
      </c>
      <c r="C907" t="str">
        <f t="shared" si="14"/>
        <v>Friday</v>
      </c>
      <c r="D907">
        <v>8469</v>
      </c>
      <c r="E907">
        <v>6.6100001339999999</v>
      </c>
      <c r="F907">
        <v>6.6100001339999999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1440</v>
      </c>
      <c r="P907">
        <v>2894</v>
      </c>
      <c r="Q907">
        <f>SUM(daily_activity[[#This Row],[VeryActiveMinutes]:[SedentaryMinutes]])</f>
        <v>1440</v>
      </c>
      <c r="R907">
        <f>daily_activity[[#This Row],[Total Mintues]]/60</f>
        <v>24</v>
      </c>
      <c r="S907">
        <f>IFERROR(daily_activity[[#This Row],[TotalDistance]]/daily_activity[[#This Row],[TotalSteps]],0)</f>
        <v>7.8049358058802692E-4</v>
      </c>
      <c r="T907">
        <f>IFERROR(daily_activity[[#This Row],[TrackerDistance]]/(daily_activity[[#This Row],[Total Mintues]]*daily_activity[[#This Row],[Step Length]]),0)</f>
        <v>5.8812500000000005</v>
      </c>
      <c r="W907" s="13">
        <v>12427</v>
      </c>
      <c r="X907" s="13">
        <v>3266</v>
      </c>
      <c r="AD907" s="19" t="s">
        <v>58</v>
      </c>
      <c r="AE907" s="19">
        <v>24</v>
      </c>
      <c r="AF907" s="17">
        <v>8469</v>
      </c>
      <c r="AG907" s="17">
        <v>2894</v>
      </c>
    </row>
    <row r="908" spans="1:33" x14ac:dyDescent="0.3">
      <c r="A908">
        <v>8583815059</v>
      </c>
      <c r="B908" s="1">
        <v>42434</v>
      </c>
      <c r="C908" t="str">
        <f t="shared" si="14"/>
        <v>Saturday</v>
      </c>
      <c r="D908">
        <v>12015</v>
      </c>
      <c r="E908">
        <v>9.3699998860000004</v>
      </c>
      <c r="F908">
        <v>9.3699998860000004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1440</v>
      </c>
      <c r="P908">
        <v>3212</v>
      </c>
      <c r="Q908">
        <f>SUM(daily_activity[[#This Row],[VeryActiveMinutes]:[SedentaryMinutes]])</f>
        <v>1440</v>
      </c>
      <c r="R908">
        <f>daily_activity[[#This Row],[Total Mintues]]/60</f>
        <v>24</v>
      </c>
      <c r="S908">
        <f>IFERROR(daily_activity[[#This Row],[TotalDistance]]/daily_activity[[#This Row],[TotalSteps]],0)</f>
        <v>7.7985850070744905E-4</v>
      </c>
      <c r="T908">
        <f>IFERROR(daily_activity[[#This Row],[TrackerDistance]]/(daily_activity[[#This Row],[Total Mintues]]*daily_activity[[#This Row],[Step Length]]),0)</f>
        <v>8.34375</v>
      </c>
      <c r="W908" s="13">
        <v>5843</v>
      </c>
      <c r="X908" s="13">
        <v>2683</v>
      </c>
      <c r="AD908" s="18" t="s">
        <v>59</v>
      </c>
      <c r="AE908" s="18">
        <v>24</v>
      </c>
      <c r="AF908" s="16">
        <v>12015</v>
      </c>
      <c r="AG908" s="16">
        <v>3212</v>
      </c>
    </row>
    <row r="909" spans="1:33" x14ac:dyDescent="0.3">
      <c r="A909">
        <v>8583815059</v>
      </c>
      <c r="B909" s="1">
        <v>42465</v>
      </c>
      <c r="C909" t="str">
        <f t="shared" si="14"/>
        <v>Tuesday</v>
      </c>
      <c r="D909">
        <v>3588</v>
      </c>
      <c r="E909">
        <v>2.7999999519999998</v>
      </c>
      <c r="F909">
        <v>2.7999999519999998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1440</v>
      </c>
      <c r="P909">
        <v>2516</v>
      </c>
      <c r="Q909">
        <f>SUM(daily_activity[[#This Row],[VeryActiveMinutes]:[SedentaryMinutes]])</f>
        <v>1440</v>
      </c>
      <c r="R909">
        <f>daily_activity[[#This Row],[Total Mintues]]/60</f>
        <v>24</v>
      </c>
      <c r="S909">
        <f>IFERROR(daily_activity[[#This Row],[TotalDistance]]/daily_activity[[#This Row],[TotalSteps]],0)</f>
        <v>7.8037902787068004E-4</v>
      </c>
      <c r="T909">
        <f>IFERROR(daily_activity[[#This Row],[TrackerDistance]]/(daily_activity[[#This Row],[Total Mintues]]*daily_activity[[#This Row],[Step Length]]),0)</f>
        <v>2.4916666666666667</v>
      </c>
      <c r="W909" s="13">
        <v>6117</v>
      </c>
      <c r="X909" s="13">
        <v>2810</v>
      </c>
      <c r="AD909" s="19" t="s">
        <v>57</v>
      </c>
      <c r="AE909" s="19">
        <v>24</v>
      </c>
      <c r="AF909" s="17">
        <v>3588</v>
      </c>
      <c r="AG909" s="17">
        <v>2516</v>
      </c>
    </row>
    <row r="910" spans="1:33" x14ac:dyDescent="0.3">
      <c r="A910">
        <v>8583815059</v>
      </c>
      <c r="B910" s="1">
        <v>42495</v>
      </c>
      <c r="C910" t="str">
        <f t="shared" si="14"/>
        <v>Thursday</v>
      </c>
      <c r="D910">
        <v>12427</v>
      </c>
      <c r="E910">
        <v>9.6899995800000003</v>
      </c>
      <c r="F910">
        <v>9.6899995800000003</v>
      </c>
      <c r="G910">
        <v>0</v>
      </c>
      <c r="H910">
        <v>0</v>
      </c>
      <c r="I910">
        <v>0</v>
      </c>
      <c r="J910">
        <v>1.1799999480000001</v>
      </c>
      <c r="K910">
        <v>0</v>
      </c>
      <c r="L910">
        <v>0</v>
      </c>
      <c r="M910">
        <v>0</v>
      </c>
      <c r="N910">
        <v>70</v>
      </c>
      <c r="O910">
        <v>1370</v>
      </c>
      <c r="P910">
        <v>3266</v>
      </c>
      <c r="Q910">
        <f>SUM(daily_activity[[#This Row],[VeryActiveMinutes]:[SedentaryMinutes]])</f>
        <v>1440</v>
      </c>
      <c r="R910">
        <f>daily_activity[[#This Row],[Total Mintues]]/60</f>
        <v>24</v>
      </c>
      <c r="S910">
        <f>IFERROR(daily_activity[[#This Row],[TotalDistance]]/daily_activity[[#This Row],[TotalSteps]],0)</f>
        <v>7.7975372817252759E-4</v>
      </c>
      <c r="T910">
        <f>IFERROR(daily_activity[[#This Row],[TrackerDistance]]/(daily_activity[[#This Row],[Total Mintues]]*daily_activity[[#This Row],[Step Length]]),0)</f>
        <v>8.6298611111111114</v>
      </c>
      <c r="W910" s="13">
        <v>9217</v>
      </c>
      <c r="X910" s="13">
        <v>2940</v>
      </c>
      <c r="AD910" s="18" t="s">
        <v>60</v>
      </c>
      <c r="AE910" s="18">
        <v>24</v>
      </c>
      <c r="AF910" s="16">
        <v>12427</v>
      </c>
      <c r="AG910" s="16">
        <v>3266</v>
      </c>
    </row>
    <row r="911" spans="1:33" x14ac:dyDescent="0.3">
      <c r="A911">
        <v>8583815059</v>
      </c>
      <c r="B911" s="1">
        <v>42526</v>
      </c>
      <c r="C911" t="str">
        <f t="shared" si="14"/>
        <v>Sunday</v>
      </c>
      <c r="D911">
        <v>5843</v>
      </c>
      <c r="E911">
        <v>4.5599999430000002</v>
      </c>
      <c r="F911">
        <v>4.5599999430000002</v>
      </c>
      <c r="G911">
        <v>0</v>
      </c>
      <c r="H911">
        <v>0.14000000100000001</v>
      </c>
      <c r="I911">
        <v>1.190000057</v>
      </c>
      <c r="J911">
        <v>3.2300000190000002</v>
      </c>
      <c r="K911">
        <v>0</v>
      </c>
      <c r="L911">
        <v>2</v>
      </c>
      <c r="M911">
        <v>22</v>
      </c>
      <c r="N911">
        <v>166</v>
      </c>
      <c r="O911">
        <v>1250</v>
      </c>
      <c r="P911">
        <v>2683</v>
      </c>
      <c r="Q911">
        <f>SUM(daily_activity[[#This Row],[VeryActiveMinutes]:[SedentaryMinutes]])</f>
        <v>1440</v>
      </c>
      <c r="R911">
        <f>daily_activity[[#This Row],[Total Mintues]]/60</f>
        <v>24</v>
      </c>
      <c r="S911">
        <f>IFERROR(daily_activity[[#This Row],[TotalDistance]]/daily_activity[[#This Row],[TotalSteps]],0)</f>
        <v>7.8042100684579845E-4</v>
      </c>
      <c r="T911">
        <f>IFERROR(daily_activity[[#This Row],[TrackerDistance]]/(daily_activity[[#This Row],[Total Mintues]]*daily_activity[[#This Row],[Step Length]]),0)</f>
        <v>4.0576388888888886</v>
      </c>
      <c r="W911" s="13">
        <v>9877</v>
      </c>
      <c r="X911" s="13">
        <v>2947</v>
      </c>
      <c r="AD911" s="19" t="s">
        <v>16</v>
      </c>
      <c r="AE911" s="19">
        <v>24</v>
      </c>
      <c r="AF911" s="17">
        <v>5843</v>
      </c>
      <c r="AG911" s="17">
        <v>2683</v>
      </c>
    </row>
    <row r="912" spans="1:33" x14ac:dyDescent="0.3">
      <c r="A912">
        <v>8583815059</v>
      </c>
      <c r="B912" s="1">
        <v>42556</v>
      </c>
      <c r="C912" t="str">
        <f t="shared" si="14"/>
        <v>Tuesday</v>
      </c>
      <c r="D912">
        <v>6117</v>
      </c>
      <c r="E912">
        <v>4.7699999809999998</v>
      </c>
      <c r="F912">
        <v>4.7699999809999998</v>
      </c>
      <c r="G912">
        <v>0</v>
      </c>
      <c r="H912">
        <v>0</v>
      </c>
      <c r="I912">
        <v>0</v>
      </c>
      <c r="J912">
        <v>4.7699999809999998</v>
      </c>
      <c r="K912">
        <v>0</v>
      </c>
      <c r="L912">
        <v>0</v>
      </c>
      <c r="M912">
        <v>0</v>
      </c>
      <c r="N912">
        <v>250</v>
      </c>
      <c r="O912">
        <v>1190</v>
      </c>
      <c r="P912">
        <v>2810</v>
      </c>
      <c r="Q912">
        <f>SUM(daily_activity[[#This Row],[VeryActiveMinutes]:[SedentaryMinutes]])</f>
        <v>1440</v>
      </c>
      <c r="R912">
        <f>daily_activity[[#This Row],[Total Mintues]]/60</f>
        <v>24</v>
      </c>
      <c r="S912">
        <f>IFERROR(daily_activity[[#This Row],[TotalDistance]]/daily_activity[[#This Row],[TotalSteps]],0)</f>
        <v>7.797940135687428E-4</v>
      </c>
      <c r="T912">
        <f>IFERROR(daily_activity[[#This Row],[TrackerDistance]]/(daily_activity[[#This Row],[Total Mintues]]*daily_activity[[#This Row],[Step Length]]),0)</f>
        <v>4.2479166666666668</v>
      </c>
      <c r="W912" s="13">
        <v>8240</v>
      </c>
      <c r="X912" s="13">
        <v>2846</v>
      </c>
      <c r="AD912" s="18" t="s">
        <v>57</v>
      </c>
      <c r="AE912" s="18">
        <v>24</v>
      </c>
      <c r="AF912" s="16">
        <v>6117</v>
      </c>
      <c r="AG912" s="16">
        <v>2810</v>
      </c>
    </row>
    <row r="913" spans="1:33" x14ac:dyDescent="0.3">
      <c r="A913">
        <v>8583815059</v>
      </c>
      <c r="B913" s="1">
        <v>42587</v>
      </c>
      <c r="C913" t="str">
        <f t="shared" si="14"/>
        <v>Friday</v>
      </c>
      <c r="D913">
        <v>9217</v>
      </c>
      <c r="E913">
        <v>7.1900000569999998</v>
      </c>
      <c r="F913">
        <v>7.1900000569999998</v>
      </c>
      <c r="G913">
        <v>0</v>
      </c>
      <c r="H913">
        <v>0.219999999</v>
      </c>
      <c r="I913">
        <v>3.3099999430000002</v>
      </c>
      <c r="J913">
        <v>3.6600000860000002</v>
      </c>
      <c r="K913">
        <v>0</v>
      </c>
      <c r="L913">
        <v>3</v>
      </c>
      <c r="M913">
        <v>72</v>
      </c>
      <c r="N913">
        <v>182</v>
      </c>
      <c r="O913">
        <v>1183</v>
      </c>
      <c r="P913">
        <v>2940</v>
      </c>
      <c r="Q913">
        <f>SUM(daily_activity[[#This Row],[VeryActiveMinutes]:[SedentaryMinutes]])</f>
        <v>1440</v>
      </c>
      <c r="R913">
        <f>daily_activity[[#This Row],[Total Mintues]]/60</f>
        <v>24</v>
      </c>
      <c r="S913">
        <f>IFERROR(daily_activity[[#This Row],[TotalDistance]]/daily_activity[[#This Row],[TotalSteps]],0)</f>
        <v>7.8008029261147872E-4</v>
      </c>
      <c r="T913">
        <f>IFERROR(daily_activity[[#This Row],[TrackerDistance]]/(daily_activity[[#This Row],[Total Mintues]]*daily_activity[[#This Row],[Step Length]]),0)</f>
        <v>6.4006944444444454</v>
      </c>
      <c r="W913" s="13">
        <v>8701</v>
      </c>
      <c r="X913" s="13">
        <v>2804</v>
      </c>
      <c r="AD913" s="19" t="s">
        <v>58</v>
      </c>
      <c r="AE913" s="19">
        <v>24</v>
      </c>
      <c r="AF913" s="17">
        <v>9217</v>
      </c>
      <c r="AG913" s="17">
        <v>2940</v>
      </c>
    </row>
    <row r="914" spans="1:33" x14ac:dyDescent="0.3">
      <c r="A914">
        <v>8583815059</v>
      </c>
      <c r="B914" s="1">
        <v>42618</v>
      </c>
      <c r="C914" t="str">
        <f t="shared" si="14"/>
        <v>Monday</v>
      </c>
      <c r="D914">
        <v>9877</v>
      </c>
      <c r="E914">
        <v>7.6999998090000004</v>
      </c>
      <c r="F914">
        <v>7.6999998090000004</v>
      </c>
      <c r="G914">
        <v>0</v>
      </c>
      <c r="H914">
        <v>5.7600002290000001</v>
      </c>
      <c r="I914">
        <v>0.17000000200000001</v>
      </c>
      <c r="J914">
        <v>1.730000019</v>
      </c>
      <c r="K914">
        <v>0</v>
      </c>
      <c r="L914">
        <v>66</v>
      </c>
      <c r="M914">
        <v>4</v>
      </c>
      <c r="N914">
        <v>110</v>
      </c>
      <c r="O914">
        <v>1260</v>
      </c>
      <c r="P914">
        <v>2947</v>
      </c>
      <c r="Q914">
        <f>SUM(daily_activity[[#This Row],[VeryActiveMinutes]:[SedentaryMinutes]])</f>
        <v>1440</v>
      </c>
      <c r="R914">
        <f>daily_activity[[#This Row],[Total Mintues]]/60</f>
        <v>24</v>
      </c>
      <c r="S914">
        <f>IFERROR(daily_activity[[#This Row],[TotalDistance]]/daily_activity[[#This Row],[TotalSteps]],0)</f>
        <v>7.7958892467348384E-4</v>
      </c>
      <c r="T914">
        <f>IFERROR(daily_activity[[#This Row],[TrackerDistance]]/(daily_activity[[#This Row],[Total Mintues]]*daily_activity[[#This Row],[Step Length]]),0)</f>
        <v>6.8590277777777784</v>
      </c>
      <c r="W914" s="13">
        <v>2564</v>
      </c>
      <c r="X914" s="13">
        <v>2044</v>
      </c>
      <c r="AD914" s="18" t="s">
        <v>61</v>
      </c>
      <c r="AE914" s="18">
        <v>24</v>
      </c>
      <c r="AF914" s="16">
        <v>9877</v>
      </c>
      <c r="AG914" s="16">
        <v>2947</v>
      </c>
    </row>
    <row r="915" spans="1:33" x14ac:dyDescent="0.3">
      <c r="A915">
        <v>8583815059</v>
      </c>
      <c r="B915" s="1">
        <v>42648</v>
      </c>
      <c r="C915" t="str">
        <f t="shared" si="14"/>
        <v>Wednesday</v>
      </c>
      <c r="D915">
        <v>8240</v>
      </c>
      <c r="E915">
        <v>6.4299998279999997</v>
      </c>
      <c r="F915">
        <v>6.4299998279999997</v>
      </c>
      <c r="G915">
        <v>0</v>
      </c>
      <c r="H915">
        <v>0.689999998</v>
      </c>
      <c r="I915">
        <v>2.0099999899999998</v>
      </c>
      <c r="J915">
        <v>3.7200000289999999</v>
      </c>
      <c r="K915">
        <v>0</v>
      </c>
      <c r="L915">
        <v>9</v>
      </c>
      <c r="M915">
        <v>43</v>
      </c>
      <c r="N915">
        <v>162</v>
      </c>
      <c r="O915">
        <v>1226</v>
      </c>
      <c r="P915">
        <v>2846</v>
      </c>
      <c r="Q915">
        <f>SUM(daily_activity[[#This Row],[VeryActiveMinutes]:[SedentaryMinutes]])</f>
        <v>1440</v>
      </c>
      <c r="R915">
        <f>daily_activity[[#This Row],[Total Mintues]]/60</f>
        <v>24</v>
      </c>
      <c r="S915">
        <f>IFERROR(daily_activity[[#This Row],[TotalDistance]]/daily_activity[[#This Row],[TotalSteps]],0)</f>
        <v>7.8033978495145628E-4</v>
      </c>
      <c r="T915">
        <f>IFERROR(daily_activity[[#This Row],[TrackerDistance]]/(daily_activity[[#This Row],[Total Mintues]]*daily_activity[[#This Row],[Step Length]]),0)</f>
        <v>5.7222222222222223</v>
      </c>
      <c r="W915" s="13">
        <v>1619</v>
      </c>
      <c r="X915" s="13">
        <v>1962</v>
      </c>
      <c r="AD915" s="19" t="s">
        <v>62</v>
      </c>
      <c r="AE915" s="19">
        <v>24</v>
      </c>
      <c r="AF915" s="17">
        <v>8240</v>
      </c>
      <c r="AG915" s="17">
        <v>2846</v>
      </c>
    </row>
    <row r="916" spans="1:33" x14ac:dyDescent="0.3">
      <c r="A916">
        <v>8583815059</v>
      </c>
      <c r="B916" s="1">
        <v>42679</v>
      </c>
      <c r="C916" t="str">
        <f t="shared" si="14"/>
        <v>Saturday</v>
      </c>
      <c r="D916">
        <v>8701</v>
      </c>
      <c r="E916">
        <v>6.7899999619999996</v>
      </c>
      <c r="F916">
        <v>6.7899999619999996</v>
      </c>
      <c r="G916">
        <v>0</v>
      </c>
      <c r="H916">
        <v>0.37000000500000002</v>
      </c>
      <c r="I916">
        <v>3.2400000100000002</v>
      </c>
      <c r="J916">
        <v>3.170000076</v>
      </c>
      <c r="K916">
        <v>0</v>
      </c>
      <c r="L916">
        <v>5</v>
      </c>
      <c r="M916">
        <v>71</v>
      </c>
      <c r="N916">
        <v>177</v>
      </c>
      <c r="O916">
        <v>1106</v>
      </c>
      <c r="P916">
        <v>2804</v>
      </c>
      <c r="Q916">
        <f>SUM(daily_activity[[#This Row],[VeryActiveMinutes]:[SedentaryMinutes]])</f>
        <v>1359</v>
      </c>
      <c r="R916">
        <f>daily_activity[[#This Row],[Total Mintues]]/60</f>
        <v>22.65</v>
      </c>
      <c r="S916">
        <f>IFERROR(daily_activity[[#This Row],[TotalDistance]]/daily_activity[[#This Row],[TotalSteps]],0)</f>
        <v>7.8037006803815645E-4</v>
      </c>
      <c r="T916">
        <f>IFERROR(daily_activity[[#This Row],[TrackerDistance]]/(daily_activity[[#This Row],[Total Mintues]]*daily_activity[[#This Row],[Step Length]]),0)</f>
        <v>6.4025018395879325</v>
      </c>
      <c r="W916" s="13">
        <v>1831</v>
      </c>
      <c r="X916" s="13">
        <v>2015</v>
      </c>
      <c r="AD916" s="18" t="s">
        <v>59</v>
      </c>
      <c r="AE916" s="18">
        <v>22.65</v>
      </c>
      <c r="AF916" s="16">
        <v>8701</v>
      </c>
      <c r="AG916" s="16">
        <v>2804</v>
      </c>
    </row>
    <row r="917" spans="1:33" x14ac:dyDescent="0.3">
      <c r="A917">
        <v>8583815059</v>
      </c>
      <c r="B917" s="1">
        <v>42709</v>
      </c>
      <c r="C917" t="str">
        <f t="shared" si="14"/>
        <v>Monday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1440</v>
      </c>
      <c r="P917">
        <v>0</v>
      </c>
      <c r="Q917">
        <f>SUM(daily_activity[[#This Row],[VeryActiveMinutes]:[SedentaryMinutes]])</f>
        <v>1440</v>
      </c>
      <c r="R917">
        <f>daily_activity[[#This Row],[Total Mintues]]/60</f>
        <v>24</v>
      </c>
      <c r="S917">
        <f>IFERROR(daily_activity[[#This Row],[TotalDistance]]/daily_activity[[#This Row],[TotalSteps]],0)</f>
        <v>0</v>
      </c>
      <c r="T917">
        <f>IFERROR(daily_activity[[#This Row],[TrackerDistance]]/(daily_activity[[#This Row],[Total Mintues]]*daily_activity[[#This Row],[Step Length]]),0)</f>
        <v>0</v>
      </c>
      <c r="W917" s="13">
        <v>2421</v>
      </c>
      <c r="X917" s="13">
        <v>2297</v>
      </c>
      <c r="AD917" s="19" t="s">
        <v>61</v>
      </c>
      <c r="AE917" s="19">
        <v>24</v>
      </c>
      <c r="AF917" s="17">
        <v>0</v>
      </c>
      <c r="AG917" s="17">
        <v>0</v>
      </c>
    </row>
    <row r="918" spans="1:33" x14ac:dyDescent="0.3">
      <c r="A918">
        <v>8792009665</v>
      </c>
      <c r="B918" s="1">
        <v>42708</v>
      </c>
      <c r="C918" t="str">
        <f t="shared" si="14"/>
        <v>Sunday</v>
      </c>
      <c r="D918">
        <v>2564</v>
      </c>
      <c r="E918">
        <v>1.6399999860000001</v>
      </c>
      <c r="F918">
        <v>1.6399999860000001</v>
      </c>
      <c r="G918">
        <v>0</v>
      </c>
      <c r="H918">
        <v>0</v>
      </c>
      <c r="I918">
        <v>0</v>
      </c>
      <c r="J918">
        <v>1.6399999860000001</v>
      </c>
      <c r="K918">
        <v>0</v>
      </c>
      <c r="L918">
        <v>0</v>
      </c>
      <c r="M918">
        <v>0</v>
      </c>
      <c r="N918">
        <v>116</v>
      </c>
      <c r="O918">
        <v>831</v>
      </c>
      <c r="P918">
        <v>2044</v>
      </c>
      <c r="Q918">
        <f>SUM(daily_activity[[#This Row],[VeryActiveMinutes]:[SedentaryMinutes]])</f>
        <v>947</v>
      </c>
      <c r="R918">
        <f>daily_activity[[#This Row],[Total Mintues]]/60</f>
        <v>15.783333333333333</v>
      </c>
      <c r="S918">
        <f>IFERROR(daily_activity[[#This Row],[TotalDistance]]/daily_activity[[#This Row],[TotalSteps]],0)</f>
        <v>6.396255795631826E-4</v>
      </c>
      <c r="T918">
        <f>IFERROR(daily_activity[[#This Row],[TrackerDistance]]/(daily_activity[[#This Row],[Total Mintues]]*daily_activity[[#This Row],[Step Length]]),0)</f>
        <v>2.7074973600844774</v>
      </c>
      <c r="W918" s="13">
        <v>2283</v>
      </c>
      <c r="X918" s="13">
        <v>2067</v>
      </c>
      <c r="AD918" s="18" t="s">
        <v>16</v>
      </c>
      <c r="AE918" s="18">
        <v>15.783333333333333</v>
      </c>
      <c r="AF918" s="16">
        <v>2564</v>
      </c>
      <c r="AG918" s="16">
        <v>2044</v>
      </c>
    </row>
    <row r="919" spans="1:33" x14ac:dyDescent="0.3">
      <c r="A919">
        <v>8792009665</v>
      </c>
      <c r="B919" s="1">
        <v>42374</v>
      </c>
      <c r="C919" t="str">
        <f t="shared" si="14"/>
        <v>Tuesday</v>
      </c>
      <c r="D919">
        <v>1619</v>
      </c>
      <c r="E919">
        <v>1.039999962</v>
      </c>
      <c r="F919">
        <v>1.039999962</v>
      </c>
      <c r="G919">
        <v>0</v>
      </c>
      <c r="H919">
        <v>0</v>
      </c>
      <c r="I919">
        <v>0</v>
      </c>
      <c r="J919">
        <v>1.039999962</v>
      </c>
      <c r="K919">
        <v>0</v>
      </c>
      <c r="L919">
        <v>0</v>
      </c>
      <c r="M919">
        <v>0</v>
      </c>
      <c r="N919">
        <v>79</v>
      </c>
      <c r="O919">
        <v>834</v>
      </c>
      <c r="P919">
        <v>1962</v>
      </c>
      <c r="Q919">
        <f>SUM(daily_activity[[#This Row],[VeryActiveMinutes]:[SedentaryMinutes]])</f>
        <v>913</v>
      </c>
      <c r="R919">
        <f>daily_activity[[#This Row],[Total Mintues]]/60</f>
        <v>15.216666666666667</v>
      </c>
      <c r="S919">
        <f>IFERROR(daily_activity[[#This Row],[TotalDistance]]/daily_activity[[#This Row],[TotalSteps]],0)</f>
        <v>6.4237181099444096E-4</v>
      </c>
      <c r="T919">
        <f>IFERROR(daily_activity[[#This Row],[TrackerDistance]]/(daily_activity[[#This Row],[Total Mintues]]*daily_activity[[#This Row],[Step Length]]),0)</f>
        <v>1.7732749178532312</v>
      </c>
      <c r="W919" s="13">
        <v>0</v>
      </c>
      <c r="X919" s="13">
        <v>1688</v>
      </c>
      <c r="AD919" s="19" t="s">
        <v>57</v>
      </c>
      <c r="AE919" s="19">
        <v>15.216666666666667</v>
      </c>
      <c r="AF919" s="17">
        <v>1619</v>
      </c>
      <c r="AG919" s="17">
        <v>1962</v>
      </c>
    </row>
    <row r="920" spans="1:33" x14ac:dyDescent="0.3">
      <c r="A920">
        <v>8792009665</v>
      </c>
      <c r="B920" s="1">
        <v>42405</v>
      </c>
      <c r="C920" t="str">
        <f t="shared" si="14"/>
        <v>Friday</v>
      </c>
      <c r="D920">
        <v>1831</v>
      </c>
      <c r="E920">
        <v>1.1699999569999999</v>
      </c>
      <c r="F920">
        <v>1.1699999569999999</v>
      </c>
      <c r="G920">
        <v>0</v>
      </c>
      <c r="H920">
        <v>0</v>
      </c>
      <c r="I920">
        <v>0</v>
      </c>
      <c r="J920">
        <v>1.1699999569999999</v>
      </c>
      <c r="K920">
        <v>0</v>
      </c>
      <c r="L920">
        <v>0</v>
      </c>
      <c r="M920">
        <v>0</v>
      </c>
      <c r="N920">
        <v>101</v>
      </c>
      <c r="O920">
        <v>916</v>
      </c>
      <c r="P920">
        <v>2015</v>
      </c>
      <c r="Q920">
        <f>SUM(daily_activity[[#This Row],[VeryActiveMinutes]:[SedentaryMinutes]])</f>
        <v>1017</v>
      </c>
      <c r="R920">
        <f>daily_activity[[#This Row],[Total Mintues]]/60</f>
        <v>16.95</v>
      </c>
      <c r="S920">
        <f>IFERROR(daily_activity[[#This Row],[TotalDistance]]/daily_activity[[#This Row],[TotalSteps]],0)</f>
        <v>6.3899506116876022E-4</v>
      </c>
      <c r="T920">
        <f>IFERROR(daily_activity[[#This Row],[TrackerDistance]]/(daily_activity[[#This Row],[Total Mintues]]*daily_activity[[#This Row],[Step Length]]),0)</f>
        <v>1.80039331366765</v>
      </c>
      <c r="W920" s="13">
        <v>0</v>
      </c>
      <c r="X920" s="13">
        <v>1688</v>
      </c>
      <c r="AD920" s="18" t="s">
        <v>58</v>
      </c>
      <c r="AE920" s="18">
        <v>16.95</v>
      </c>
      <c r="AF920" s="16">
        <v>1831</v>
      </c>
      <c r="AG920" s="16">
        <v>2015</v>
      </c>
    </row>
    <row r="921" spans="1:33" x14ac:dyDescent="0.3">
      <c r="A921">
        <v>8792009665</v>
      </c>
      <c r="B921" s="1">
        <v>42434</v>
      </c>
      <c r="C921" t="str">
        <f t="shared" si="14"/>
        <v>Saturday</v>
      </c>
      <c r="D921">
        <v>2421</v>
      </c>
      <c r="E921">
        <v>1.5499999520000001</v>
      </c>
      <c r="F921">
        <v>1.5499999520000001</v>
      </c>
      <c r="G921">
        <v>0</v>
      </c>
      <c r="H921">
        <v>0</v>
      </c>
      <c r="I921">
        <v>0</v>
      </c>
      <c r="J921">
        <v>1.5499999520000001</v>
      </c>
      <c r="K921">
        <v>0</v>
      </c>
      <c r="L921">
        <v>0</v>
      </c>
      <c r="M921">
        <v>0</v>
      </c>
      <c r="N921">
        <v>156</v>
      </c>
      <c r="O921">
        <v>739</v>
      </c>
      <c r="P921">
        <v>2297</v>
      </c>
      <c r="Q921">
        <f>SUM(daily_activity[[#This Row],[VeryActiveMinutes]:[SedentaryMinutes]])</f>
        <v>895</v>
      </c>
      <c r="R921">
        <f>daily_activity[[#This Row],[Total Mintues]]/60</f>
        <v>14.916666666666666</v>
      </c>
      <c r="S921">
        <f>IFERROR(daily_activity[[#This Row],[TotalDistance]]/daily_activity[[#This Row],[TotalSteps]],0)</f>
        <v>6.4023128954977283E-4</v>
      </c>
      <c r="T921">
        <f>IFERROR(daily_activity[[#This Row],[TrackerDistance]]/(daily_activity[[#This Row],[Total Mintues]]*daily_activity[[#This Row],[Step Length]]),0)</f>
        <v>2.7050279329608942</v>
      </c>
      <c r="W921" s="13">
        <v>0</v>
      </c>
      <c r="X921" s="13">
        <v>1688</v>
      </c>
      <c r="AD921" s="19" t="s">
        <v>59</v>
      </c>
      <c r="AE921" s="19">
        <v>14.916666666666666</v>
      </c>
      <c r="AF921" s="17">
        <v>2421</v>
      </c>
      <c r="AG921" s="17">
        <v>2297</v>
      </c>
    </row>
    <row r="922" spans="1:33" x14ac:dyDescent="0.3">
      <c r="A922">
        <v>8792009665</v>
      </c>
      <c r="B922" s="1">
        <v>42465</v>
      </c>
      <c r="C922" t="str">
        <f t="shared" si="14"/>
        <v>Tuesday</v>
      </c>
      <c r="D922">
        <v>2283</v>
      </c>
      <c r="E922">
        <v>1.460000038</v>
      </c>
      <c r="F922">
        <v>1.460000038</v>
      </c>
      <c r="G922">
        <v>0</v>
      </c>
      <c r="H922">
        <v>0</v>
      </c>
      <c r="I922">
        <v>0</v>
      </c>
      <c r="J922">
        <v>1.460000038</v>
      </c>
      <c r="K922">
        <v>0</v>
      </c>
      <c r="L922">
        <v>0</v>
      </c>
      <c r="M922">
        <v>0</v>
      </c>
      <c r="N922">
        <v>129</v>
      </c>
      <c r="O922">
        <v>848</v>
      </c>
      <c r="P922">
        <v>2067</v>
      </c>
      <c r="Q922">
        <f>SUM(daily_activity[[#This Row],[VeryActiveMinutes]:[SedentaryMinutes]])</f>
        <v>977</v>
      </c>
      <c r="R922">
        <f>daily_activity[[#This Row],[Total Mintues]]/60</f>
        <v>16.283333333333335</v>
      </c>
      <c r="S922">
        <f>IFERROR(daily_activity[[#This Row],[TotalDistance]]/daily_activity[[#This Row],[TotalSteps]],0)</f>
        <v>6.395094340779676E-4</v>
      </c>
      <c r="T922">
        <f>IFERROR(daily_activity[[#This Row],[TrackerDistance]]/(daily_activity[[#This Row],[Total Mintues]]*daily_activity[[#This Row],[Step Length]]),0)</f>
        <v>2.3367451381780961</v>
      </c>
      <c r="W922" s="13">
        <v>0</v>
      </c>
      <c r="X922" s="13">
        <v>1688</v>
      </c>
      <c r="AD922" s="18" t="s">
        <v>57</v>
      </c>
      <c r="AE922" s="18">
        <v>16.283333333333335</v>
      </c>
      <c r="AF922" s="16">
        <v>2283</v>
      </c>
      <c r="AG922" s="16">
        <v>2067</v>
      </c>
    </row>
    <row r="923" spans="1:33" x14ac:dyDescent="0.3">
      <c r="A923">
        <v>8792009665</v>
      </c>
      <c r="B923" s="1">
        <v>42495</v>
      </c>
      <c r="C923" t="str">
        <f t="shared" si="14"/>
        <v>Thursday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1440</v>
      </c>
      <c r="P923">
        <v>1688</v>
      </c>
      <c r="Q923">
        <f>SUM(daily_activity[[#This Row],[VeryActiveMinutes]:[SedentaryMinutes]])</f>
        <v>1440</v>
      </c>
      <c r="R923">
        <f>daily_activity[[#This Row],[Total Mintues]]/60</f>
        <v>24</v>
      </c>
      <c r="S923">
        <f>IFERROR(daily_activity[[#This Row],[TotalDistance]]/daily_activity[[#This Row],[TotalSteps]],0)</f>
        <v>0</v>
      </c>
      <c r="T923">
        <f>IFERROR(daily_activity[[#This Row],[TrackerDistance]]/(daily_activity[[#This Row],[Total Mintues]]*daily_activity[[#This Row],[Step Length]]),0)</f>
        <v>0</v>
      </c>
      <c r="W923" s="13">
        <v>0</v>
      </c>
      <c r="X923" s="13">
        <v>1688</v>
      </c>
      <c r="AD923" s="19" t="s">
        <v>60</v>
      </c>
      <c r="AE923" s="19">
        <v>24</v>
      </c>
      <c r="AF923" s="17">
        <v>0</v>
      </c>
      <c r="AG923" s="17">
        <v>1688</v>
      </c>
    </row>
    <row r="924" spans="1:33" x14ac:dyDescent="0.3">
      <c r="A924">
        <v>8792009665</v>
      </c>
      <c r="B924" s="1">
        <v>42526</v>
      </c>
      <c r="C924" t="str">
        <f t="shared" si="14"/>
        <v>Sunday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1440</v>
      </c>
      <c r="P924">
        <v>1688</v>
      </c>
      <c r="Q924">
        <f>SUM(daily_activity[[#This Row],[VeryActiveMinutes]:[SedentaryMinutes]])</f>
        <v>1440</v>
      </c>
      <c r="R924">
        <f>daily_activity[[#This Row],[Total Mintues]]/60</f>
        <v>24</v>
      </c>
      <c r="S924">
        <f>IFERROR(daily_activity[[#This Row],[TotalDistance]]/daily_activity[[#This Row],[TotalSteps]],0)</f>
        <v>0</v>
      </c>
      <c r="T924">
        <f>IFERROR(daily_activity[[#This Row],[TrackerDistance]]/(daily_activity[[#This Row],[Total Mintues]]*daily_activity[[#This Row],[Step Length]]),0)</f>
        <v>0</v>
      </c>
      <c r="W924" s="13">
        <v>0</v>
      </c>
      <c r="X924" s="13">
        <v>57</v>
      </c>
      <c r="AD924" s="18" t="s">
        <v>16</v>
      </c>
      <c r="AE924" s="18">
        <v>24</v>
      </c>
      <c r="AF924" s="16">
        <v>0</v>
      </c>
      <c r="AG924" s="16">
        <v>1688</v>
      </c>
    </row>
    <row r="925" spans="1:33" x14ac:dyDescent="0.3">
      <c r="A925">
        <v>8792009665</v>
      </c>
      <c r="B925" s="1">
        <v>42556</v>
      </c>
      <c r="C925" t="str">
        <f t="shared" si="14"/>
        <v>Tuesday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1440</v>
      </c>
      <c r="P925">
        <v>1688</v>
      </c>
      <c r="Q925">
        <f>SUM(daily_activity[[#This Row],[VeryActiveMinutes]:[SedentaryMinutes]])</f>
        <v>1440</v>
      </c>
      <c r="R925">
        <f>daily_activity[[#This Row],[Total Mintues]]/60</f>
        <v>24</v>
      </c>
      <c r="S925">
        <f>IFERROR(daily_activity[[#This Row],[TotalDistance]]/daily_activity[[#This Row],[TotalSteps]],0)</f>
        <v>0</v>
      </c>
      <c r="T925">
        <f>IFERROR(daily_activity[[#This Row],[TrackerDistance]]/(daily_activity[[#This Row],[Total Mintues]]*daily_activity[[#This Row],[Step Length]]),0)</f>
        <v>0</v>
      </c>
      <c r="W925" s="13">
        <v>23186</v>
      </c>
      <c r="X925" s="13">
        <v>3921</v>
      </c>
      <c r="AD925" s="19" t="s">
        <v>57</v>
      </c>
      <c r="AE925" s="19">
        <v>24</v>
      </c>
      <c r="AF925" s="17">
        <v>0</v>
      </c>
      <c r="AG925" s="17">
        <v>1688</v>
      </c>
    </row>
    <row r="926" spans="1:33" x14ac:dyDescent="0.3">
      <c r="A926">
        <v>8792009665</v>
      </c>
      <c r="B926" s="1">
        <v>42587</v>
      </c>
      <c r="C926" t="str">
        <f t="shared" si="14"/>
        <v>Friday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1440</v>
      </c>
      <c r="P926">
        <v>1688</v>
      </c>
      <c r="Q926">
        <f>SUM(daily_activity[[#This Row],[VeryActiveMinutes]:[SedentaryMinutes]])</f>
        <v>1440</v>
      </c>
      <c r="R926">
        <f>daily_activity[[#This Row],[Total Mintues]]/60</f>
        <v>24</v>
      </c>
      <c r="S926">
        <f>IFERROR(daily_activity[[#This Row],[TotalDistance]]/daily_activity[[#This Row],[TotalSteps]],0)</f>
        <v>0</v>
      </c>
      <c r="T926">
        <f>IFERROR(daily_activity[[#This Row],[TrackerDistance]]/(daily_activity[[#This Row],[Total Mintues]]*daily_activity[[#This Row],[Step Length]]),0)</f>
        <v>0</v>
      </c>
      <c r="W926" s="13">
        <v>10930</v>
      </c>
      <c r="X926" s="13">
        <v>2786</v>
      </c>
      <c r="AD926" s="18" t="s">
        <v>58</v>
      </c>
      <c r="AE926" s="18">
        <v>24</v>
      </c>
      <c r="AF926" s="16">
        <v>0</v>
      </c>
      <c r="AG926" s="16">
        <v>1688</v>
      </c>
    </row>
    <row r="927" spans="1:33" x14ac:dyDescent="0.3">
      <c r="A927">
        <v>8792009665</v>
      </c>
      <c r="B927" s="1">
        <v>42618</v>
      </c>
      <c r="C927" t="str">
        <f t="shared" si="14"/>
        <v>Monday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1440</v>
      </c>
      <c r="P927">
        <v>1688</v>
      </c>
      <c r="Q927">
        <f>SUM(daily_activity[[#This Row],[VeryActiveMinutes]:[SedentaryMinutes]])</f>
        <v>1440</v>
      </c>
      <c r="R927">
        <f>daily_activity[[#This Row],[Total Mintues]]/60</f>
        <v>24</v>
      </c>
      <c r="S927">
        <f>IFERROR(daily_activity[[#This Row],[TotalDistance]]/daily_activity[[#This Row],[TotalSteps]],0)</f>
        <v>0</v>
      </c>
      <c r="T927">
        <f>IFERROR(daily_activity[[#This Row],[TrackerDistance]]/(daily_activity[[#This Row],[Total Mintues]]*daily_activity[[#This Row],[Step Length]]),0)</f>
        <v>0</v>
      </c>
      <c r="W927" s="13">
        <v>4790</v>
      </c>
      <c r="X927" s="13">
        <v>2189</v>
      </c>
      <c r="AD927" s="19" t="s">
        <v>61</v>
      </c>
      <c r="AE927" s="19">
        <v>24</v>
      </c>
      <c r="AF927" s="17">
        <v>0</v>
      </c>
      <c r="AG927" s="17">
        <v>1688</v>
      </c>
    </row>
    <row r="928" spans="1:33" x14ac:dyDescent="0.3">
      <c r="A928">
        <v>8792009665</v>
      </c>
      <c r="B928" s="1">
        <v>42648</v>
      </c>
      <c r="C928" t="str">
        <f t="shared" si="14"/>
        <v>Wednesday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48</v>
      </c>
      <c r="P928">
        <v>57</v>
      </c>
      <c r="Q928">
        <f>SUM(daily_activity[[#This Row],[VeryActiveMinutes]:[SedentaryMinutes]])</f>
        <v>48</v>
      </c>
      <c r="R928">
        <f>daily_activity[[#This Row],[Total Mintues]]/60</f>
        <v>0.8</v>
      </c>
      <c r="S928">
        <f>IFERROR(daily_activity[[#This Row],[TotalDistance]]/daily_activity[[#This Row],[TotalSteps]],0)</f>
        <v>0</v>
      </c>
      <c r="T928">
        <f>IFERROR(daily_activity[[#This Row],[TrackerDistance]]/(daily_activity[[#This Row],[Total Mintues]]*daily_activity[[#This Row],[Step Length]]),0)</f>
        <v>0</v>
      </c>
      <c r="W928" s="13">
        <v>10818</v>
      </c>
      <c r="X928" s="13">
        <v>2817</v>
      </c>
      <c r="AD928" s="18" t="s">
        <v>62</v>
      </c>
      <c r="AE928" s="18">
        <v>0.8</v>
      </c>
      <c r="AF928" s="16">
        <v>0</v>
      </c>
      <c r="AG928" s="16">
        <v>57</v>
      </c>
    </row>
    <row r="929" spans="1:33" x14ac:dyDescent="0.3">
      <c r="A929">
        <v>8877689391</v>
      </c>
      <c r="B929" s="1">
        <v>42708</v>
      </c>
      <c r="C929" t="str">
        <f t="shared" si="14"/>
        <v>Sunday</v>
      </c>
      <c r="D929">
        <v>23186</v>
      </c>
      <c r="E929">
        <v>20.399999619999999</v>
      </c>
      <c r="F929">
        <v>20.399999619999999</v>
      </c>
      <c r="G929">
        <v>0</v>
      </c>
      <c r="H929">
        <v>12.22000027</v>
      </c>
      <c r="I929">
        <v>0.34000000400000002</v>
      </c>
      <c r="J929">
        <v>7.8200001720000003</v>
      </c>
      <c r="K929">
        <v>0</v>
      </c>
      <c r="L929">
        <v>85</v>
      </c>
      <c r="M929">
        <v>7</v>
      </c>
      <c r="N929">
        <v>312</v>
      </c>
      <c r="O929">
        <v>1036</v>
      </c>
      <c r="P929">
        <v>3921</v>
      </c>
      <c r="Q929">
        <f>SUM(daily_activity[[#This Row],[VeryActiveMinutes]:[SedentaryMinutes]])</f>
        <v>1440</v>
      </c>
      <c r="R929">
        <f>daily_activity[[#This Row],[Total Mintues]]/60</f>
        <v>24</v>
      </c>
      <c r="S929">
        <f>IFERROR(daily_activity[[#This Row],[TotalDistance]]/daily_activity[[#This Row],[TotalSteps]],0)</f>
        <v>8.7984126714396615E-4</v>
      </c>
      <c r="T929">
        <f>IFERROR(daily_activity[[#This Row],[TrackerDistance]]/(daily_activity[[#This Row],[Total Mintues]]*daily_activity[[#This Row],[Step Length]]),0)</f>
        <v>16.101388888888891</v>
      </c>
      <c r="W929" s="13">
        <v>18193</v>
      </c>
      <c r="X929" s="13">
        <v>3477</v>
      </c>
      <c r="AD929" s="19" t="s">
        <v>16</v>
      </c>
      <c r="AE929" s="19">
        <v>24</v>
      </c>
      <c r="AF929" s="17">
        <v>23186</v>
      </c>
      <c r="AG929" s="17">
        <v>3921</v>
      </c>
    </row>
    <row r="930" spans="1:33" x14ac:dyDescent="0.3">
      <c r="A930">
        <v>8877689391</v>
      </c>
      <c r="B930" s="1">
        <v>42374</v>
      </c>
      <c r="C930" t="str">
        <f t="shared" si="14"/>
        <v>Tuesday</v>
      </c>
      <c r="D930">
        <v>10930</v>
      </c>
      <c r="E930">
        <v>8.3199996949999999</v>
      </c>
      <c r="F930">
        <v>8.3199996949999999</v>
      </c>
      <c r="G930">
        <v>0</v>
      </c>
      <c r="H930">
        <v>3.130000114</v>
      </c>
      <c r="I930">
        <v>0.56999999300000004</v>
      </c>
      <c r="J930">
        <v>4.5700001720000003</v>
      </c>
      <c r="K930">
        <v>0</v>
      </c>
      <c r="L930">
        <v>36</v>
      </c>
      <c r="M930">
        <v>12</v>
      </c>
      <c r="N930">
        <v>166</v>
      </c>
      <c r="O930">
        <v>1226</v>
      </c>
      <c r="P930">
        <v>2786</v>
      </c>
      <c r="Q930">
        <f>SUM(daily_activity[[#This Row],[VeryActiveMinutes]:[SedentaryMinutes]])</f>
        <v>1440</v>
      </c>
      <c r="R930">
        <f>daily_activity[[#This Row],[Total Mintues]]/60</f>
        <v>24</v>
      </c>
      <c r="S930">
        <f>IFERROR(daily_activity[[#This Row],[TotalDistance]]/daily_activity[[#This Row],[TotalSteps]],0)</f>
        <v>7.6120765736505027E-4</v>
      </c>
      <c r="T930">
        <f>IFERROR(daily_activity[[#This Row],[TrackerDistance]]/(daily_activity[[#This Row],[Total Mintues]]*daily_activity[[#This Row],[Step Length]]),0)</f>
        <v>7.5902777777777786</v>
      </c>
      <c r="W930" s="13">
        <v>14055</v>
      </c>
      <c r="X930" s="13">
        <v>3052</v>
      </c>
      <c r="AD930" s="18" t="s">
        <v>57</v>
      </c>
      <c r="AE930" s="18">
        <v>24</v>
      </c>
      <c r="AF930" s="16">
        <v>10930</v>
      </c>
      <c r="AG930" s="16">
        <v>2786</v>
      </c>
    </row>
    <row r="931" spans="1:33" x14ac:dyDescent="0.3">
      <c r="A931">
        <v>8877689391</v>
      </c>
      <c r="B931" s="1">
        <v>42405</v>
      </c>
      <c r="C931" t="str">
        <f t="shared" si="14"/>
        <v>Friday</v>
      </c>
      <c r="D931">
        <v>4790</v>
      </c>
      <c r="E931">
        <v>3.6400001049999999</v>
      </c>
      <c r="F931">
        <v>3.6400001049999999</v>
      </c>
      <c r="G931">
        <v>0</v>
      </c>
      <c r="H931">
        <v>0</v>
      </c>
      <c r="I931">
        <v>0</v>
      </c>
      <c r="J931">
        <v>3.5599999430000002</v>
      </c>
      <c r="K931">
        <v>0</v>
      </c>
      <c r="L931">
        <v>0</v>
      </c>
      <c r="M931">
        <v>0</v>
      </c>
      <c r="N931">
        <v>105</v>
      </c>
      <c r="O931">
        <v>1335</v>
      </c>
      <c r="P931">
        <v>2189</v>
      </c>
      <c r="Q931">
        <f>SUM(daily_activity[[#This Row],[VeryActiveMinutes]:[SedentaryMinutes]])</f>
        <v>1440</v>
      </c>
      <c r="R931">
        <f>daily_activity[[#This Row],[Total Mintues]]/60</f>
        <v>24</v>
      </c>
      <c r="S931">
        <f>IFERROR(daily_activity[[#This Row],[TotalDistance]]/daily_activity[[#This Row],[TotalSteps]],0)</f>
        <v>7.5991651461377869E-4</v>
      </c>
      <c r="T931">
        <f>IFERROR(daily_activity[[#This Row],[TrackerDistance]]/(daily_activity[[#This Row],[Total Mintues]]*daily_activity[[#This Row],[Step Length]]),0)</f>
        <v>3.3263888888888888</v>
      </c>
      <c r="W931" s="13">
        <v>21727</v>
      </c>
      <c r="X931" s="13">
        <v>4015</v>
      </c>
      <c r="AD931" s="19" t="s">
        <v>58</v>
      </c>
      <c r="AE931" s="19">
        <v>24</v>
      </c>
      <c r="AF931" s="17">
        <v>4790</v>
      </c>
      <c r="AG931" s="17">
        <v>2189</v>
      </c>
    </row>
    <row r="932" spans="1:33" x14ac:dyDescent="0.3">
      <c r="A932">
        <v>8877689391</v>
      </c>
      <c r="B932" s="1">
        <v>42434</v>
      </c>
      <c r="C932" t="str">
        <f t="shared" si="14"/>
        <v>Saturday</v>
      </c>
      <c r="D932">
        <v>10818</v>
      </c>
      <c r="E932">
        <v>8.2100000380000004</v>
      </c>
      <c r="F932">
        <v>8.2100000380000004</v>
      </c>
      <c r="G932">
        <v>0</v>
      </c>
      <c r="H932">
        <v>1.3899999860000001</v>
      </c>
      <c r="I932">
        <v>0.10000000100000001</v>
      </c>
      <c r="J932">
        <v>6.670000076</v>
      </c>
      <c r="K932">
        <v>0.01</v>
      </c>
      <c r="L932">
        <v>19</v>
      </c>
      <c r="M932">
        <v>3</v>
      </c>
      <c r="N932">
        <v>229</v>
      </c>
      <c r="O932">
        <v>1189</v>
      </c>
      <c r="P932">
        <v>2817</v>
      </c>
      <c r="Q932">
        <f>SUM(daily_activity[[#This Row],[VeryActiveMinutes]:[SedentaryMinutes]])</f>
        <v>1440</v>
      </c>
      <c r="R932">
        <f>daily_activity[[#This Row],[Total Mintues]]/60</f>
        <v>24</v>
      </c>
      <c r="S932">
        <f>IFERROR(daily_activity[[#This Row],[TotalDistance]]/daily_activity[[#This Row],[TotalSteps]],0)</f>
        <v>7.589203215012017E-4</v>
      </c>
      <c r="T932">
        <f>IFERROR(daily_activity[[#This Row],[TrackerDistance]]/(daily_activity[[#This Row],[Total Mintues]]*daily_activity[[#This Row],[Step Length]]),0)</f>
        <v>7.5125000000000002</v>
      </c>
      <c r="W932" s="13">
        <v>12332</v>
      </c>
      <c r="X932" s="13">
        <v>4142</v>
      </c>
      <c r="AD932" s="18" t="s">
        <v>59</v>
      </c>
      <c r="AE932" s="18">
        <v>24</v>
      </c>
      <c r="AF932" s="16">
        <v>10818</v>
      </c>
      <c r="AG932" s="16">
        <v>2817</v>
      </c>
    </row>
    <row r="933" spans="1:33" x14ac:dyDescent="0.3">
      <c r="A933">
        <v>8877689391</v>
      </c>
      <c r="B933" s="1">
        <v>42465</v>
      </c>
      <c r="C933" t="str">
        <f t="shared" si="14"/>
        <v>Tuesday</v>
      </c>
      <c r="D933">
        <v>18193</v>
      </c>
      <c r="E933">
        <v>16.299999239999998</v>
      </c>
      <c r="F933">
        <v>16.299999239999998</v>
      </c>
      <c r="G933">
        <v>0</v>
      </c>
      <c r="H933">
        <v>10.420000079999999</v>
      </c>
      <c r="I933">
        <v>0.310000002</v>
      </c>
      <c r="J933">
        <v>5.5300002099999999</v>
      </c>
      <c r="K933">
        <v>0</v>
      </c>
      <c r="L933">
        <v>66</v>
      </c>
      <c r="M933">
        <v>8</v>
      </c>
      <c r="N933">
        <v>212</v>
      </c>
      <c r="O933">
        <v>1154</v>
      </c>
      <c r="P933">
        <v>3477</v>
      </c>
      <c r="Q933">
        <f>SUM(daily_activity[[#This Row],[VeryActiveMinutes]:[SedentaryMinutes]])</f>
        <v>1440</v>
      </c>
      <c r="R933">
        <f>daily_activity[[#This Row],[Total Mintues]]/60</f>
        <v>24</v>
      </c>
      <c r="S933">
        <f>IFERROR(daily_activity[[#This Row],[TotalDistance]]/daily_activity[[#This Row],[TotalSteps]],0)</f>
        <v>8.9594894959599833E-4</v>
      </c>
      <c r="T933">
        <f>IFERROR(daily_activity[[#This Row],[TrackerDistance]]/(daily_activity[[#This Row],[Total Mintues]]*daily_activity[[#This Row],[Step Length]]),0)</f>
        <v>12.634027777777778</v>
      </c>
      <c r="W933" s="13">
        <v>10686</v>
      </c>
      <c r="X933" s="13">
        <v>2847</v>
      </c>
      <c r="AD933" s="19" t="s">
        <v>57</v>
      </c>
      <c r="AE933" s="19">
        <v>24</v>
      </c>
      <c r="AF933" s="17">
        <v>18193</v>
      </c>
      <c r="AG933" s="17">
        <v>3477</v>
      </c>
    </row>
    <row r="934" spans="1:33" x14ac:dyDescent="0.3">
      <c r="A934">
        <v>8877689391</v>
      </c>
      <c r="B934" s="1">
        <v>42495</v>
      </c>
      <c r="C934" t="str">
        <f t="shared" si="14"/>
        <v>Thursday</v>
      </c>
      <c r="D934">
        <v>14055</v>
      </c>
      <c r="E934">
        <v>10.670000079999999</v>
      </c>
      <c r="F934">
        <v>10.670000079999999</v>
      </c>
      <c r="G934">
        <v>0</v>
      </c>
      <c r="H934">
        <v>5.4600000380000004</v>
      </c>
      <c r="I934">
        <v>0.81999999300000004</v>
      </c>
      <c r="J934">
        <v>4.3699998860000004</v>
      </c>
      <c r="K934">
        <v>0</v>
      </c>
      <c r="L934">
        <v>67</v>
      </c>
      <c r="M934">
        <v>15</v>
      </c>
      <c r="N934">
        <v>188</v>
      </c>
      <c r="O934">
        <v>1170</v>
      </c>
      <c r="P934">
        <v>3052</v>
      </c>
      <c r="Q934">
        <f>SUM(daily_activity[[#This Row],[VeryActiveMinutes]:[SedentaryMinutes]])</f>
        <v>1440</v>
      </c>
      <c r="R934">
        <f>daily_activity[[#This Row],[Total Mintues]]/60</f>
        <v>24</v>
      </c>
      <c r="S934">
        <f>IFERROR(daily_activity[[#This Row],[TotalDistance]]/daily_activity[[#This Row],[TotalSteps]],0)</f>
        <v>7.5916044681607962E-4</v>
      </c>
      <c r="T934">
        <f>IFERROR(daily_activity[[#This Row],[TrackerDistance]]/(daily_activity[[#This Row],[Total Mintues]]*daily_activity[[#This Row],[Step Length]]),0)</f>
        <v>9.7604166666666679</v>
      </c>
      <c r="W934" s="13">
        <v>20226</v>
      </c>
      <c r="X934" s="13">
        <v>3710</v>
      </c>
      <c r="AD934" s="18" t="s">
        <v>60</v>
      </c>
      <c r="AE934" s="18">
        <v>24</v>
      </c>
      <c r="AF934" s="16">
        <v>14055</v>
      </c>
      <c r="AG934" s="16">
        <v>3052</v>
      </c>
    </row>
    <row r="935" spans="1:33" x14ac:dyDescent="0.3">
      <c r="A935">
        <v>8877689391</v>
      </c>
      <c r="B935" s="1">
        <v>42526</v>
      </c>
      <c r="C935" t="str">
        <f t="shared" si="14"/>
        <v>Sunday</v>
      </c>
      <c r="D935">
        <v>21727</v>
      </c>
      <c r="E935">
        <v>19.340000150000002</v>
      </c>
      <c r="F935">
        <v>19.340000150000002</v>
      </c>
      <c r="G935">
        <v>0</v>
      </c>
      <c r="H935">
        <v>12.789999959999999</v>
      </c>
      <c r="I935">
        <v>0.28999999199999998</v>
      </c>
      <c r="J935">
        <v>6.1599998469999999</v>
      </c>
      <c r="K935">
        <v>0</v>
      </c>
      <c r="L935">
        <v>96</v>
      </c>
      <c r="M935">
        <v>17</v>
      </c>
      <c r="N935">
        <v>232</v>
      </c>
      <c r="O935">
        <v>1095</v>
      </c>
      <c r="P935">
        <v>4015</v>
      </c>
      <c r="Q935">
        <f>SUM(daily_activity[[#This Row],[VeryActiveMinutes]:[SedentaryMinutes]])</f>
        <v>1440</v>
      </c>
      <c r="R935">
        <f>daily_activity[[#This Row],[Total Mintues]]/60</f>
        <v>24</v>
      </c>
      <c r="S935">
        <f>IFERROR(daily_activity[[#This Row],[TotalDistance]]/daily_activity[[#This Row],[TotalSteps]],0)</f>
        <v>8.9013670318037474E-4</v>
      </c>
      <c r="T935">
        <f>IFERROR(daily_activity[[#This Row],[TrackerDistance]]/(daily_activity[[#This Row],[Total Mintues]]*daily_activity[[#This Row],[Step Length]]),0)</f>
        <v>15.088194444444444</v>
      </c>
      <c r="W935" s="13">
        <v>10733</v>
      </c>
      <c r="X935" s="13">
        <v>2832</v>
      </c>
      <c r="AD935" s="19" t="s">
        <v>16</v>
      </c>
      <c r="AE935" s="19">
        <v>24</v>
      </c>
      <c r="AF935" s="17">
        <v>21727</v>
      </c>
      <c r="AG935" s="17">
        <v>4015</v>
      </c>
    </row>
    <row r="936" spans="1:33" x14ac:dyDescent="0.3">
      <c r="A936">
        <v>8877689391</v>
      </c>
      <c r="B936" s="1">
        <v>42556</v>
      </c>
      <c r="C936" t="str">
        <f t="shared" si="14"/>
        <v>Tuesday</v>
      </c>
      <c r="D936">
        <v>12332</v>
      </c>
      <c r="E936">
        <v>8.1300001139999996</v>
      </c>
      <c r="F936">
        <v>8.1300001139999996</v>
      </c>
      <c r="G936">
        <v>0</v>
      </c>
      <c r="H936">
        <v>7.9999998000000003E-2</v>
      </c>
      <c r="I936">
        <v>0.959999979</v>
      </c>
      <c r="J936">
        <v>6.9899997709999999</v>
      </c>
      <c r="K936">
        <v>0</v>
      </c>
      <c r="L936">
        <v>105</v>
      </c>
      <c r="M936">
        <v>28</v>
      </c>
      <c r="N936">
        <v>271</v>
      </c>
      <c r="O936">
        <v>1036</v>
      </c>
      <c r="P936">
        <v>4142</v>
      </c>
      <c r="Q936">
        <f>SUM(daily_activity[[#This Row],[VeryActiveMinutes]:[SedentaryMinutes]])</f>
        <v>1440</v>
      </c>
      <c r="R936">
        <f>daily_activity[[#This Row],[Total Mintues]]/60</f>
        <v>24</v>
      </c>
      <c r="S936">
        <f>IFERROR(daily_activity[[#This Row],[TotalDistance]]/daily_activity[[#This Row],[TotalSteps]],0)</f>
        <v>6.5926046983457668E-4</v>
      </c>
      <c r="T936">
        <f>IFERROR(daily_activity[[#This Row],[TrackerDistance]]/(daily_activity[[#This Row],[Total Mintues]]*daily_activity[[#This Row],[Step Length]]),0)</f>
        <v>8.5638888888888882</v>
      </c>
      <c r="W936" s="13">
        <v>21420</v>
      </c>
      <c r="X936" s="13">
        <v>3832</v>
      </c>
      <c r="AD936" s="18" t="s">
        <v>57</v>
      </c>
      <c r="AE936" s="18">
        <v>24</v>
      </c>
      <c r="AF936" s="16">
        <v>12332</v>
      </c>
      <c r="AG936" s="16">
        <v>4142</v>
      </c>
    </row>
    <row r="937" spans="1:33" x14ac:dyDescent="0.3">
      <c r="A937">
        <v>8877689391</v>
      </c>
      <c r="B937" s="1">
        <v>42587</v>
      </c>
      <c r="C937" t="str">
        <f t="shared" si="14"/>
        <v>Friday</v>
      </c>
      <c r="D937">
        <v>10686</v>
      </c>
      <c r="E937">
        <v>8.1099996569999995</v>
      </c>
      <c r="F937">
        <v>8.1099996569999995</v>
      </c>
      <c r="G937">
        <v>0</v>
      </c>
      <c r="H937">
        <v>1.0800000430000001</v>
      </c>
      <c r="I937">
        <v>0.20000000300000001</v>
      </c>
      <c r="J937">
        <v>6.8000001909999996</v>
      </c>
      <c r="K937">
        <v>0</v>
      </c>
      <c r="L937">
        <v>17</v>
      </c>
      <c r="M937">
        <v>4</v>
      </c>
      <c r="N937">
        <v>245</v>
      </c>
      <c r="O937">
        <v>1174</v>
      </c>
      <c r="P937">
        <v>2847</v>
      </c>
      <c r="Q937">
        <f>SUM(daily_activity[[#This Row],[VeryActiveMinutes]:[SedentaryMinutes]])</f>
        <v>1440</v>
      </c>
      <c r="R937">
        <f>daily_activity[[#This Row],[Total Mintues]]/60</f>
        <v>24</v>
      </c>
      <c r="S937">
        <f>IFERROR(daily_activity[[#This Row],[TotalDistance]]/daily_activity[[#This Row],[TotalSteps]],0)</f>
        <v>7.5893689472206617E-4</v>
      </c>
      <c r="T937">
        <f>IFERROR(daily_activity[[#This Row],[TrackerDistance]]/(daily_activity[[#This Row],[Total Mintues]]*daily_activity[[#This Row],[Step Length]]),0)</f>
        <v>7.4208333333333334</v>
      </c>
      <c r="W937" s="13">
        <v>8064</v>
      </c>
      <c r="X937" s="13">
        <v>1849</v>
      </c>
      <c r="AD937" s="19" t="s">
        <v>58</v>
      </c>
      <c r="AE937" s="19">
        <v>24</v>
      </c>
      <c r="AF937" s="17">
        <v>10686</v>
      </c>
      <c r="AG937" s="17">
        <v>2847</v>
      </c>
    </row>
    <row r="938" spans="1:33" x14ac:dyDescent="0.3">
      <c r="A938">
        <v>8877689391</v>
      </c>
      <c r="B938" s="1">
        <v>42618</v>
      </c>
      <c r="C938" t="str">
        <f t="shared" si="14"/>
        <v>Monday</v>
      </c>
      <c r="D938">
        <v>20226</v>
      </c>
      <c r="E938">
        <v>18.25</v>
      </c>
      <c r="F938">
        <v>18.25</v>
      </c>
      <c r="G938">
        <v>0</v>
      </c>
      <c r="H938">
        <v>11.100000380000001</v>
      </c>
      <c r="I938">
        <v>0.80000001200000004</v>
      </c>
      <c r="J938">
        <v>6.2399997709999999</v>
      </c>
      <c r="K938">
        <v>5.0000001000000002E-2</v>
      </c>
      <c r="L938">
        <v>73</v>
      </c>
      <c r="M938">
        <v>19</v>
      </c>
      <c r="N938">
        <v>217</v>
      </c>
      <c r="O938">
        <v>1131</v>
      </c>
      <c r="P938">
        <v>3710</v>
      </c>
      <c r="Q938">
        <f>SUM(daily_activity[[#This Row],[VeryActiveMinutes]:[SedentaryMinutes]])</f>
        <v>1440</v>
      </c>
      <c r="R938">
        <f>daily_activity[[#This Row],[Total Mintues]]/60</f>
        <v>24</v>
      </c>
      <c r="S938">
        <f>IFERROR(daily_activity[[#This Row],[TotalDistance]]/daily_activity[[#This Row],[TotalSteps]],0)</f>
        <v>9.0230396519331549E-4</v>
      </c>
      <c r="T938">
        <f>IFERROR(daily_activity[[#This Row],[TrackerDistance]]/(daily_activity[[#This Row],[Total Mintues]]*daily_activity[[#This Row],[Step Length]]),0)</f>
        <v>14.045833333333334</v>
      </c>
      <c r="AD938" s="18" t="s">
        <v>61</v>
      </c>
      <c r="AE938" s="18">
        <v>24</v>
      </c>
      <c r="AF938" s="16">
        <v>20226</v>
      </c>
      <c r="AG938" s="16">
        <v>3710</v>
      </c>
    </row>
    <row r="939" spans="1:33" x14ac:dyDescent="0.3">
      <c r="A939">
        <v>8877689391</v>
      </c>
      <c r="B939" s="1">
        <v>42648</v>
      </c>
      <c r="C939" t="str">
        <f t="shared" si="14"/>
        <v>Wednesday</v>
      </c>
      <c r="D939">
        <v>10733</v>
      </c>
      <c r="E939">
        <v>8.1499996190000008</v>
      </c>
      <c r="F939">
        <v>8.1499996190000008</v>
      </c>
      <c r="G939">
        <v>0</v>
      </c>
      <c r="H939">
        <v>1.3500000240000001</v>
      </c>
      <c r="I939">
        <v>0.46000000800000002</v>
      </c>
      <c r="J939">
        <v>6.2800002099999999</v>
      </c>
      <c r="K939">
        <v>0</v>
      </c>
      <c r="L939">
        <v>18</v>
      </c>
      <c r="M939">
        <v>11</v>
      </c>
      <c r="N939">
        <v>224</v>
      </c>
      <c r="O939">
        <v>1187</v>
      </c>
      <c r="P939">
        <v>2832</v>
      </c>
      <c r="Q939">
        <f>SUM(daily_activity[[#This Row],[VeryActiveMinutes]:[SedentaryMinutes]])</f>
        <v>1440</v>
      </c>
      <c r="R939">
        <f>daily_activity[[#This Row],[Total Mintues]]/60</f>
        <v>24</v>
      </c>
      <c r="S939">
        <f>IFERROR(daily_activity[[#This Row],[TotalDistance]]/daily_activity[[#This Row],[TotalSteps]],0)</f>
        <v>7.5934031668685367E-4</v>
      </c>
      <c r="T939">
        <f>IFERROR(daily_activity[[#This Row],[TrackerDistance]]/(daily_activity[[#This Row],[Total Mintues]]*daily_activity[[#This Row],[Step Length]]),0)</f>
        <v>7.4534722222222234</v>
      </c>
      <c r="AD939" s="19" t="s">
        <v>62</v>
      </c>
      <c r="AE939" s="19">
        <v>24</v>
      </c>
      <c r="AF939" s="17">
        <v>10733</v>
      </c>
      <c r="AG939" s="17">
        <v>2832</v>
      </c>
    </row>
    <row r="940" spans="1:33" x14ac:dyDescent="0.3">
      <c r="A940">
        <v>8877689391</v>
      </c>
      <c r="B940" s="1">
        <v>42679</v>
      </c>
      <c r="C940" t="str">
        <f t="shared" si="14"/>
        <v>Saturday</v>
      </c>
      <c r="D940">
        <v>21420</v>
      </c>
      <c r="E940">
        <v>19.559999470000001</v>
      </c>
      <c r="F940">
        <v>19.559999470000001</v>
      </c>
      <c r="G940">
        <v>0</v>
      </c>
      <c r="H940">
        <v>13.22000027</v>
      </c>
      <c r="I940">
        <v>0.40999999599999998</v>
      </c>
      <c r="J940">
        <v>5.8899998660000001</v>
      </c>
      <c r="K940">
        <v>0</v>
      </c>
      <c r="L940">
        <v>88</v>
      </c>
      <c r="M940">
        <v>12</v>
      </c>
      <c r="N940">
        <v>213</v>
      </c>
      <c r="O940">
        <v>1127</v>
      </c>
      <c r="P940">
        <v>3832</v>
      </c>
      <c r="Q940">
        <f>SUM(daily_activity[[#This Row],[VeryActiveMinutes]:[SedentaryMinutes]])</f>
        <v>1440</v>
      </c>
      <c r="R940">
        <f>daily_activity[[#This Row],[Total Mintues]]/60</f>
        <v>24</v>
      </c>
      <c r="S940">
        <f>IFERROR(daily_activity[[#This Row],[TotalDistance]]/daily_activity[[#This Row],[TotalSteps]],0)</f>
        <v>9.1316524136321204E-4</v>
      </c>
      <c r="T940">
        <f>IFERROR(daily_activity[[#This Row],[TrackerDistance]]/(daily_activity[[#This Row],[Total Mintues]]*daily_activity[[#This Row],[Step Length]]),0)</f>
        <v>14.875</v>
      </c>
      <c r="AD940" s="18" t="s">
        <v>59</v>
      </c>
      <c r="AE940" s="18">
        <v>24</v>
      </c>
      <c r="AF940" s="16">
        <v>21420</v>
      </c>
      <c r="AG940" s="16">
        <v>3832</v>
      </c>
    </row>
    <row r="941" spans="1:33" x14ac:dyDescent="0.3">
      <c r="A941">
        <v>8877689391</v>
      </c>
      <c r="B941" s="1">
        <v>42709</v>
      </c>
      <c r="C941" t="str">
        <f t="shared" si="14"/>
        <v>Monday</v>
      </c>
      <c r="D941">
        <v>8064</v>
      </c>
      <c r="E941">
        <v>6.1199998860000004</v>
      </c>
      <c r="F941">
        <v>6.1199998860000004</v>
      </c>
      <c r="G941">
        <v>0</v>
      </c>
      <c r="H941">
        <v>1.8200000519999999</v>
      </c>
      <c r="I941">
        <v>3.9999999000000001E-2</v>
      </c>
      <c r="J941">
        <v>4.25</v>
      </c>
      <c r="K941">
        <v>0</v>
      </c>
      <c r="L941">
        <v>23</v>
      </c>
      <c r="M941">
        <v>1</v>
      </c>
      <c r="N941">
        <v>137</v>
      </c>
      <c r="O941">
        <v>770</v>
      </c>
      <c r="P941">
        <v>1849</v>
      </c>
      <c r="Q941">
        <f>SUM(daily_activity[[#This Row],[VeryActiveMinutes]:[SedentaryMinutes]])</f>
        <v>931</v>
      </c>
      <c r="R941">
        <f>daily_activity[[#This Row],[Total Mintues]]/60</f>
        <v>15.516666666666667</v>
      </c>
      <c r="S941">
        <f>IFERROR(daily_activity[[#This Row],[TotalDistance]]/daily_activity[[#This Row],[TotalSteps]],0)</f>
        <v>7.5892855729166678E-4</v>
      </c>
      <c r="T941">
        <f>IFERROR(daily_activity[[#This Row],[TrackerDistance]]/(daily_activity[[#This Row],[Total Mintues]]*daily_activity[[#This Row],[Step Length]]),0)</f>
        <v>8.6616541353383454</v>
      </c>
      <c r="AD941" s="19" t="s">
        <v>61</v>
      </c>
      <c r="AE941" s="19">
        <v>15.516666666666667</v>
      </c>
      <c r="AF941" s="17">
        <v>8064</v>
      </c>
      <c r="AG941" s="17">
        <v>1849</v>
      </c>
    </row>
  </sheetData>
  <autoFilter ref="AD1:AG941" xr:uid="{00000000-0009-0000-0000-000003000000}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941"/>
  <sheetViews>
    <sheetView workbookViewId="0">
      <pane ySplit="1" topLeftCell="A895" activePane="bottomLeft" state="frozen"/>
      <selection pane="bottomLeft" activeCell="K895" sqref="K895"/>
    </sheetView>
  </sheetViews>
  <sheetFormatPr defaultRowHeight="14.4" x14ac:dyDescent="0.3"/>
  <cols>
    <col min="1" max="1" width="11" bestFit="1" customWidth="1"/>
    <col min="2" max="2" width="11.109375" customWidth="1"/>
    <col min="3" max="3" width="10.44140625" bestFit="1" customWidth="1"/>
    <col min="4" max="4" width="6.77734375" customWidth="1"/>
    <col min="5" max="5" width="5.6640625" customWidth="1"/>
    <col min="6" max="6" width="9" customWidth="1"/>
    <col min="7" max="7" width="3.88671875" customWidth="1"/>
    <col min="8" max="8" width="5.6640625" customWidth="1"/>
    <col min="9" max="10" width="8.77734375" customWidth="1"/>
    <col min="11" max="11" width="6.88671875" customWidth="1"/>
    <col min="12" max="13" width="9" bestFit="1" customWidth="1"/>
    <col min="14" max="14" width="6.77734375" customWidth="1"/>
    <col min="15" max="15" width="9.6640625" customWidth="1"/>
    <col min="16" max="16" width="7.5546875" customWidth="1"/>
    <col min="17" max="18" width="6.5546875" customWidth="1"/>
    <col min="19" max="19" width="7.88671875" customWidth="1"/>
    <col min="20" max="20" width="5.21875" customWidth="1"/>
    <col min="21" max="21" width="8.77734375" customWidth="1"/>
  </cols>
  <sheetData>
    <row r="1" spans="1:23" s="3" customFormat="1" ht="46.2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63</v>
      </c>
      <c r="R1" s="3" t="s">
        <v>86</v>
      </c>
      <c r="S1" s="3" t="s">
        <v>70</v>
      </c>
      <c r="T1" s="3" t="s">
        <v>71</v>
      </c>
      <c r="U1" s="33" t="s">
        <v>110</v>
      </c>
      <c r="V1" s="33" t="s">
        <v>111</v>
      </c>
      <c r="W1" s="33" t="s">
        <v>112</v>
      </c>
    </row>
    <row r="2" spans="1:23" x14ac:dyDescent="0.3">
      <c r="A2">
        <v>1503960366</v>
      </c>
      <c r="B2" s="1">
        <v>42473</v>
      </c>
      <c r="C2" t="str">
        <f>TEXT(B2,"dddd")</f>
        <v>Wednesday</v>
      </c>
      <c r="D2">
        <v>10735</v>
      </c>
      <c r="E2">
        <v>6.9699997900000001</v>
      </c>
      <c r="F2">
        <v>6.9699997900000001</v>
      </c>
      <c r="G2">
        <v>0</v>
      </c>
      <c r="H2">
        <v>1.5700000519999999</v>
      </c>
      <c r="I2">
        <v>0.689999998</v>
      </c>
      <c r="J2">
        <v>4.7100000380000004</v>
      </c>
      <c r="K2">
        <v>0</v>
      </c>
      <c r="L2">
        <v>21</v>
      </c>
      <c r="M2">
        <v>19</v>
      </c>
      <c r="N2">
        <v>217</v>
      </c>
      <c r="O2">
        <v>776</v>
      </c>
      <c r="P2">
        <v>1797</v>
      </c>
      <c r="Q2">
        <f>SUM(daily_activity3[[#This Row],[VeryActiveMinutes]:[SedentaryMinutes]])</f>
        <v>1033</v>
      </c>
      <c r="R2">
        <f>daily_activity3[[#This Row],[Total Mintues]]/60</f>
        <v>17.216666666666665</v>
      </c>
      <c r="S2">
        <f>IFERROR(daily_activity3[[#This Row],[TotalDistance]]/daily_activity3[[#This Row],[TotalSteps]],0)</f>
        <v>6.4927804285048909E-4</v>
      </c>
      <c r="T2">
        <f>IFERROR(daily_activity3[[#This Row],[TrackerDistance]]/(daily_activity3[[#This Row],[Total Mintues]]*daily_activity3[[#This Row],[Step Length]]),0)</f>
        <v>10.392061955469504</v>
      </c>
      <c r="U2">
        <v>384</v>
      </c>
      <c r="V2">
        <v>407</v>
      </c>
      <c r="W2">
        <v>23</v>
      </c>
    </row>
    <row r="3" spans="1:23" x14ac:dyDescent="0.3">
      <c r="A3">
        <v>1503960366</v>
      </c>
      <c r="B3" s="1">
        <v>42474</v>
      </c>
      <c r="C3" t="str">
        <f t="shared" ref="C3:C66" si="0">TEXT(B3,"dddd")</f>
        <v>Thursday</v>
      </c>
      <c r="D3">
        <v>10460</v>
      </c>
      <c r="E3">
        <v>6.7399997709999999</v>
      </c>
      <c r="F3">
        <v>6.7399997709999999</v>
      </c>
      <c r="G3">
        <v>0</v>
      </c>
      <c r="H3">
        <v>2.4400000569999998</v>
      </c>
      <c r="I3">
        <v>0.40000000600000002</v>
      </c>
      <c r="J3">
        <v>3.9100000860000002</v>
      </c>
      <c r="K3">
        <v>0</v>
      </c>
      <c r="L3">
        <v>30</v>
      </c>
      <c r="M3">
        <v>11</v>
      </c>
      <c r="N3">
        <v>181</v>
      </c>
      <c r="O3">
        <v>1218</v>
      </c>
      <c r="P3">
        <v>1776</v>
      </c>
      <c r="Q3">
        <f>SUM(daily_activity3[[#This Row],[VeryActiveMinutes]:[SedentaryMinutes]])</f>
        <v>1440</v>
      </c>
      <c r="R3">
        <f>daily_activity3[[#This Row],[Total Mintues]]/60</f>
        <v>24</v>
      </c>
      <c r="S3">
        <f>IFERROR(daily_activity3[[#This Row],[TotalDistance]]/daily_activity3[[#This Row],[TotalSteps]],0)</f>
        <v>6.4435944273422564E-4</v>
      </c>
      <c r="T3">
        <f>IFERROR(daily_activity3[[#This Row],[TrackerDistance]]/(daily_activity3[[#This Row],[Total Mintues]]*daily_activity3[[#This Row],[Step Length]]),0)</f>
        <v>7.2638888888888884</v>
      </c>
      <c r="U3">
        <v>384</v>
      </c>
      <c r="V3">
        <v>407</v>
      </c>
      <c r="W3">
        <v>23</v>
      </c>
    </row>
    <row r="4" spans="1:23" x14ac:dyDescent="0.3">
      <c r="A4">
        <v>1503960366</v>
      </c>
      <c r="B4" s="1">
        <v>42475</v>
      </c>
      <c r="C4" t="str">
        <f t="shared" si="0"/>
        <v>Friday</v>
      </c>
      <c r="D4">
        <v>9762</v>
      </c>
      <c r="E4">
        <v>6.2800002099999999</v>
      </c>
      <c r="F4">
        <v>6.2800002099999999</v>
      </c>
      <c r="G4">
        <v>0</v>
      </c>
      <c r="H4">
        <v>2.1400001049999999</v>
      </c>
      <c r="I4">
        <v>1.2599999900000001</v>
      </c>
      <c r="J4">
        <v>2.829999924</v>
      </c>
      <c r="K4">
        <v>0</v>
      </c>
      <c r="L4">
        <v>29</v>
      </c>
      <c r="M4">
        <v>34</v>
      </c>
      <c r="N4">
        <v>209</v>
      </c>
      <c r="O4">
        <v>726</v>
      </c>
      <c r="P4">
        <v>1745</v>
      </c>
      <c r="Q4">
        <f>SUM(daily_activity3[[#This Row],[VeryActiveMinutes]:[SedentaryMinutes]])</f>
        <v>998</v>
      </c>
      <c r="R4">
        <f>daily_activity3[[#This Row],[Total Mintues]]/60</f>
        <v>16.633333333333333</v>
      </c>
      <c r="S4">
        <f>IFERROR(daily_activity3[[#This Row],[TotalDistance]]/daily_activity3[[#This Row],[TotalSteps]],0)</f>
        <v>6.4331081847981975E-4</v>
      </c>
      <c r="T4">
        <f>IFERROR(daily_activity3[[#This Row],[TrackerDistance]]/(daily_activity3[[#This Row],[Total Mintues]]*daily_activity3[[#This Row],[Step Length]]),0)</f>
        <v>9.7815631262525038</v>
      </c>
      <c r="U4">
        <v>384</v>
      </c>
      <c r="V4">
        <v>407</v>
      </c>
      <c r="W4">
        <v>23</v>
      </c>
    </row>
    <row r="5" spans="1:23" x14ac:dyDescent="0.3">
      <c r="A5">
        <v>1503960366</v>
      </c>
      <c r="B5" s="1">
        <v>42476</v>
      </c>
      <c r="C5" t="str">
        <f t="shared" si="0"/>
        <v>Saturday</v>
      </c>
      <c r="D5">
        <v>12669</v>
      </c>
      <c r="E5">
        <v>8.1599998469999999</v>
      </c>
      <c r="F5">
        <v>8.1599998469999999</v>
      </c>
      <c r="G5">
        <v>0</v>
      </c>
      <c r="H5">
        <v>2.710000038</v>
      </c>
      <c r="I5">
        <v>0.40999999599999998</v>
      </c>
      <c r="J5">
        <v>5.0399999619999996</v>
      </c>
      <c r="K5">
        <v>0</v>
      </c>
      <c r="L5">
        <v>36</v>
      </c>
      <c r="M5">
        <v>10</v>
      </c>
      <c r="N5">
        <v>221</v>
      </c>
      <c r="O5">
        <v>773</v>
      </c>
      <c r="P5">
        <v>1863</v>
      </c>
      <c r="Q5">
        <f>SUM(daily_activity3[[#This Row],[VeryActiveMinutes]:[SedentaryMinutes]])</f>
        <v>1040</v>
      </c>
      <c r="R5">
        <f>daily_activity3[[#This Row],[Total Mintues]]/60</f>
        <v>17.333333333333332</v>
      </c>
      <c r="S5">
        <f>IFERROR(daily_activity3[[#This Row],[TotalDistance]]/daily_activity3[[#This Row],[TotalSteps]],0)</f>
        <v>6.4409186573525926E-4</v>
      </c>
      <c r="T5">
        <f>IFERROR(daily_activity3[[#This Row],[TrackerDistance]]/(daily_activity3[[#This Row],[Total Mintues]]*daily_activity3[[#This Row],[Step Length]]),0)</f>
        <v>12.18173076923077</v>
      </c>
      <c r="U5">
        <v>384</v>
      </c>
      <c r="V5">
        <v>407</v>
      </c>
      <c r="W5">
        <v>23</v>
      </c>
    </row>
    <row r="6" spans="1:23" x14ac:dyDescent="0.3">
      <c r="A6">
        <v>1503960366</v>
      </c>
      <c r="B6" s="1">
        <v>42477</v>
      </c>
      <c r="C6" t="str">
        <f t="shared" si="0"/>
        <v>Sunday</v>
      </c>
      <c r="D6">
        <v>9705</v>
      </c>
      <c r="E6">
        <v>6.4800000190000002</v>
      </c>
      <c r="F6">
        <v>6.4800000190000002</v>
      </c>
      <c r="G6">
        <v>0</v>
      </c>
      <c r="H6">
        <v>3.1900000569999998</v>
      </c>
      <c r="I6">
        <v>0.77999997099999996</v>
      </c>
      <c r="J6">
        <v>2.5099999899999998</v>
      </c>
      <c r="K6">
        <v>0</v>
      </c>
      <c r="L6">
        <v>38</v>
      </c>
      <c r="M6">
        <v>20</v>
      </c>
      <c r="N6">
        <v>164</v>
      </c>
      <c r="O6">
        <v>539</v>
      </c>
      <c r="P6">
        <v>1728</v>
      </c>
      <c r="Q6">
        <f>SUM(daily_activity3[[#This Row],[VeryActiveMinutes]:[SedentaryMinutes]])</f>
        <v>761</v>
      </c>
      <c r="R6">
        <f>daily_activity3[[#This Row],[Total Mintues]]/60</f>
        <v>12.683333333333334</v>
      </c>
      <c r="S6">
        <f>IFERROR(daily_activity3[[#This Row],[TotalDistance]]/daily_activity3[[#This Row],[TotalSteps]],0)</f>
        <v>6.67697065327151E-4</v>
      </c>
      <c r="T6">
        <f>IFERROR(daily_activity3[[#This Row],[TrackerDistance]]/(daily_activity3[[#This Row],[Total Mintues]]*daily_activity3[[#This Row],[Step Length]]),0)</f>
        <v>12.752956636005255</v>
      </c>
      <c r="U6">
        <v>384</v>
      </c>
      <c r="V6">
        <v>407</v>
      </c>
      <c r="W6">
        <v>23</v>
      </c>
    </row>
    <row r="7" spans="1:23" x14ac:dyDescent="0.3">
      <c r="A7">
        <v>1503960366</v>
      </c>
      <c r="B7" s="1">
        <v>42478</v>
      </c>
      <c r="C7" t="str">
        <f t="shared" si="0"/>
        <v>Monday</v>
      </c>
      <c r="D7">
        <v>13019</v>
      </c>
      <c r="E7">
        <v>8.5900001530000001</v>
      </c>
      <c r="F7">
        <v>8.5900001530000001</v>
      </c>
      <c r="G7">
        <v>0</v>
      </c>
      <c r="H7">
        <v>3.25</v>
      </c>
      <c r="I7">
        <v>0.63999998599999997</v>
      </c>
      <c r="J7">
        <v>4.7100000380000004</v>
      </c>
      <c r="K7">
        <v>0</v>
      </c>
      <c r="L7">
        <v>42</v>
      </c>
      <c r="M7">
        <v>16</v>
      </c>
      <c r="N7">
        <v>233</v>
      </c>
      <c r="O7">
        <v>1149</v>
      </c>
      <c r="P7">
        <v>1921</v>
      </c>
      <c r="Q7">
        <f>SUM(daily_activity3[[#This Row],[VeryActiveMinutes]:[SedentaryMinutes]])</f>
        <v>1440</v>
      </c>
      <c r="R7">
        <f>daily_activity3[[#This Row],[Total Mintues]]/60</f>
        <v>24</v>
      </c>
      <c r="S7">
        <f>IFERROR(daily_activity3[[#This Row],[TotalDistance]]/daily_activity3[[#This Row],[TotalSteps]],0)</f>
        <v>6.5980491228204933E-4</v>
      </c>
      <c r="T7">
        <f>IFERROR(daily_activity3[[#This Row],[TrackerDistance]]/(daily_activity3[[#This Row],[Total Mintues]]*daily_activity3[[#This Row],[Step Length]]),0)</f>
        <v>9.0409722222222229</v>
      </c>
      <c r="U7">
        <v>384</v>
      </c>
      <c r="V7">
        <v>407</v>
      </c>
      <c r="W7">
        <v>23</v>
      </c>
    </row>
    <row r="8" spans="1:23" x14ac:dyDescent="0.3">
      <c r="A8">
        <v>1503960366</v>
      </c>
      <c r="B8" s="1">
        <v>42479</v>
      </c>
      <c r="C8" t="str">
        <f t="shared" si="0"/>
        <v>Tuesday</v>
      </c>
      <c r="D8">
        <v>15506</v>
      </c>
      <c r="E8">
        <v>9.8800001139999996</v>
      </c>
      <c r="F8">
        <v>9.8800001139999996</v>
      </c>
      <c r="G8">
        <v>0</v>
      </c>
      <c r="H8">
        <v>3.5299999710000001</v>
      </c>
      <c r="I8">
        <v>1.3200000519999999</v>
      </c>
      <c r="J8">
        <v>5.0300002099999999</v>
      </c>
      <c r="K8">
        <v>0</v>
      </c>
      <c r="L8">
        <v>50</v>
      </c>
      <c r="M8">
        <v>31</v>
      </c>
      <c r="N8">
        <v>264</v>
      </c>
      <c r="O8">
        <v>775</v>
      </c>
      <c r="P8">
        <v>2035</v>
      </c>
      <c r="Q8">
        <f>SUM(daily_activity3[[#This Row],[VeryActiveMinutes]:[SedentaryMinutes]])</f>
        <v>1120</v>
      </c>
      <c r="R8">
        <f>daily_activity3[[#This Row],[Total Mintues]]/60</f>
        <v>18.666666666666668</v>
      </c>
      <c r="S8">
        <f>IFERROR(daily_activity3[[#This Row],[TotalDistance]]/daily_activity3[[#This Row],[TotalSteps]],0)</f>
        <v>6.3717271469108732E-4</v>
      </c>
      <c r="T8">
        <f>IFERROR(daily_activity3[[#This Row],[TrackerDistance]]/(daily_activity3[[#This Row],[Total Mintues]]*daily_activity3[[#This Row],[Step Length]]),0)</f>
        <v>13.844642857142857</v>
      </c>
      <c r="U8">
        <v>384</v>
      </c>
      <c r="V8">
        <v>407</v>
      </c>
      <c r="W8">
        <v>23</v>
      </c>
    </row>
    <row r="9" spans="1:23" x14ac:dyDescent="0.3">
      <c r="A9">
        <v>1503960366</v>
      </c>
      <c r="B9" s="1">
        <v>42480</v>
      </c>
      <c r="C9" t="str">
        <f t="shared" si="0"/>
        <v>Wednesday</v>
      </c>
      <c r="D9">
        <v>10544</v>
      </c>
      <c r="E9">
        <v>6.6799998279999997</v>
      </c>
      <c r="F9">
        <v>6.6799998279999997</v>
      </c>
      <c r="G9">
        <v>0</v>
      </c>
      <c r="H9">
        <v>1.960000038</v>
      </c>
      <c r="I9">
        <v>0.47999998900000002</v>
      </c>
      <c r="J9">
        <v>4.2399997709999999</v>
      </c>
      <c r="K9">
        <v>0</v>
      </c>
      <c r="L9">
        <v>28</v>
      </c>
      <c r="M9">
        <v>12</v>
      </c>
      <c r="N9">
        <v>205</v>
      </c>
      <c r="O9">
        <v>818</v>
      </c>
      <c r="P9">
        <v>1786</v>
      </c>
      <c r="Q9">
        <f>SUM(daily_activity3[[#This Row],[VeryActiveMinutes]:[SedentaryMinutes]])</f>
        <v>1063</v>
      </c>
      <c r="R9">
        <f>daily_activity3[[#This Row],[Total Mintues]]/60</f>
        <v>17.716666666666665</v>
      </c>
      <c r="S9">
        <f>IFERROR(daily_activity3[[#This Row],[TotalDistance]]/daily_activity3[[#This Row],[TotalSteps]],0)</f>
        <v>6.3353564377845216E-4</v>
      </c>
      <c r="T9">
        <f>IFERROR(daily_activity3[[#This Row],[TrackerDistance]]/(daily_activity3[[#This Row],[Total Mintues]]*daily_activity3[[#This Row],[Step Length]]),0)</f>
        <v>9.9190968955785515</v>
      </c>
      <c r="U9">
        <v>384</v>
      </c>
      <c r="V9">
        <v>407</v>
      </c>
      <c r="W9">
        <v>23</v>
      </c>
    </row>
    <row r="10" spans="1:23" x14ac:dyDescent="0.3">
      <c r="A10">
        <v>1503960366</v>
      </c>
      <c r="B10" s="1">
        <v>42481</v>
      </c>
      <c r="C10" t="str">
        <f t="shared" si="0"/>
        <v>Thursday</v>
      </c>
      <c r="D10">
        <v>9819</v>
      </c>
      <c r="E10">
        <v>6.3400001530000001</v>
      </c>
      <c r="F10">
        <v>6.3400001530000001</v>
      </c>
      <c r="G10">
        <v>0</v>
      </c>
      <c r="H10">
        <v>1.3400000329999999</v>
      </c>
      <c r="I10">
        <v>0.34999999399999998</v>
      </c>
      <c r="J10">
        <v>4.6500000950000002</v>
      </c>
      <c r="K10">
        <v>0</v>
      </c>
      <c r="L10">
        <v>19</v>
      </c>
      <c r="M10">
        <v>8</v>
      </c>
      <c r="N10">
        <v>211</v>
      </c>
      <c r="O10">
        <v>838</v>
      </c>
      <c r="P10">
        <v>1775</v>
      </c>
      <c r="Q10">
        <f>SUM(daily_activity3[[#This Row],[VeryActiveMinutes]:[SedentaryMinutes]])</f>
        <v>1076</v>
      </c>
      <c r="R10">
        <f>daily_activity3[[#This Row],[Total Mintues]]/60</f>
        <v>17.933333333333334</v>
      </c>
      <c r="S10">
        <f>IFERROR(daily_activity3[[#This Row],[TotalDistance]]/daily_activity3[[#This Row],[TotalSteps]],0)</f>
        <v>6.4568694907831759E-4</v>
      </c>
      <c r="T10">
        <f>IFERROR(daily_activity3[[#This Row],[TrackerDistance]]/(daily_activity3[[#This Row],[Total Mintues]]*daily_activity3[[#This Row],[Step Length]]),0)</f>
        <v>9.1254646840148688</v>
      </c>
      <c r="U10">
        <v>384</v>
      </c>
      <c r="V10">
        <v>407</v>
      </c>
      <c r="W10">
        <v>23</v>
      </c>
    </row>
    <row r="11" spans="1:23" x14ac:dyDescent="0.3">
      <c r="A11">
        <v>1503960366</v>
      </c>
      <c r="B11" s="1">
        <v>42482</v>
      </c>
      <c r="C11" t="str">
        <f t="shared" si="0"/>
        <v>Friday</v>
      </c>
      <c r="D11">
        <v>12764</v>
      </c>
      <c r="E11">
        <v>8.1300001139999996</v>
      </c>
      <c r="F11">
        <v>8.1300001139999996</v>
      </c>
      <c r="G11">
        <v>0</v>
      </c>
      <c r="H11">
        <v>4.7600002290000001</v>
      </c>
      <c r="I11">
        <v>1.1200000050000001</v>
      </c>
      <c r="J11">
        <v>2.2400000100000002</v>
      </c>
      <c r="K11">
        <v>0</v>
      </c>
      <c r="L11">
        <v>66</v>
      </c>
      <c r="M11">
        <v>27</v>
      </c>
      <c r="N11">
        <v>130</v>
      </c>
      <c r="O11">
        <v>1217</v>
      </c>
      <c r="P11">
        <v>1827</v>
      </c>
      <c r="Q11">
        <f>SUM(daily_activity3[[#This Row],[VeryActiveMinutes]:[SedentaryMinutes]])</f>
        <v>1440</v>
      </c>
      <c r="R11">
        <f>daily_activity3[[#This Row],[Total Mintues]]/60</f>
        <v>24</v>
      </c>
      <c r="S11">
        <f>IFERROR(daily_activity3[[#This Row],[TotalDistance]]/daily_activity3[[#This Row],[TotalSteps]],0)</f>
        <v>6.3694767424005009E-4</v>
      </c>
      <c r="T11">
        <f>IFERROR(daily_activity3[[#This Row],[TrackerDistance]]/(daily_activity3[[#This Row],[Total Mintues]]*daily_activity3[[#This Row],[Step Length]]),0)</f>
        <v>8.8638888888888889</v>
      </c>
      <c r="U11">
        <v>384</v>
      </c>
      <c r="V11">
        <v>407</v>
      </c>
      <c r="W11">
        <v>23</v>
      </c>
    </row>
    <row r="12" spans="1:23" x14ac:dyDescent="0.3">
      <c r="A12">
        <v>1503960366</v>
      </c>
      <c r="B12" s="1">
        <v>42483</v>
      </c>
      <c r="C12" t="str">
        <f t="shared" si="0"/>
        <v>Saturday</v>
      </c>
      <c r="D12">
        <v>14371</v>
      </c>
      <c r="E12">
        <v>9.0399999619999996</v>
      </c>
      <c r="F12">
        <v>9.0399999619999996</v>
      </c>
      <c r="G12">
        <v>0</v>
      </c>
      <c r="H12">
        <v>2.8099999430000002</v>
      </c>
      <c r="I12">
        <v>0.87000000499999997</v>
      </c>
      <c r="J12">
        <v>5.3600001339999999</v>
      </c>
      <c r="K12">
        <v>0</v>
      </c>
      <c r="L12">
        <v>41</v>
      </c>
      <c r="M12">
        <v>21</v>
      </c>
      <c r="N12">
        <v>262</v>
      </c>
      <c r="O12">
        <v>732</v>
      </c>
      <c r="P12">
        <v>1949</v>
      </c>
      <c r="Q12">
        <f>SUM(daily_activity3[[#This Row],[VeryActiveMinutes]:[SedentaryMinutes]])</f>
        <v>1056</v>
      </c>
      <c r="R12">
        <f>daily_activity3[[#This Row],[Total Mintues]]/60</f>
        <v>17.600000000000001</v>
      </c>
      <c r="S12">
        <f>IFERROR(daily_activity3[[#This Row],[TotalDistance]]/daily_activity3[[#This Row],[TotalSteps]],0)</f>
        <v>6.2904460107160247E-4</v>
      </c>
      <c r="T12">
        <f>IFERROR(daily_activity3[[#This Row],[TrackerDistance]]/(daily_activity3[[#This Row],[Total Mintues]]*daily_activity3[[#This Row],[Step Length]]),0)</f>
        <v>13.608901515151517</v>
      </c>
      <c r="U12">
        <v>384</v>
      </c>
      <c r="V12">
        <v>407</v>
      </c>
      <c r="W12">
        <v>23</v>
      </c>
    </row>
    <row r="13" spans="1:23" x14ac:dyDescent="0.3">
      <c r="A13">
        <v>1503960366</v>
      </c>
      <c r="B13" s="1">
        <v>42484</v>
      </c>
      <c r="C13" t="str">
        <f t="shared" si="0"/>
        <v>Sunday</v>
      </c>
      <c r="D13">
        <v>10039</v>
      </c>
      <c r="E13">
        <v>6.4099998469999999</v>
      </c>
      <c r="F13">
        <v>6.4099998469999999</v>
      </c>
      <c r="G13">
        <v>0</v>
      </c>
      <c r="H13">
        <v>2.920000076</v>
      </c>
      <c r="I13">
        <v>0.209999993</v>
      </c>
      <c r="J13">
        <v>3.2799999710000001</v>
      </c>
      <c r="K13">
        <v>0</v>
      </c>
      <c r="L13">
        <v>39</v>
      </c>
      <c r="M13">
        <v>5</v>
      </c>
      <c r="N13">
        <v>238</v>
      </c>
      <c r="O13">
        <v>709</v>
      </c>
      <c r="P13">
        <v>1788</v>
      </c>
      <c r="Q13">
        <f>SUM(daily_activity3[[#This Row],[VeryActiveMinutes]:[SedentaryMinutes]])</f>
        <v>991</v>
      </c>
      <c r="R13">
        <f>daily_activity3[[#This Row],[Total Mintues]]/60</f>
        <v>16.516666666666666</v>
      </c>
      <c r="S13">
        <f>IFERROR(daily_activity3[[#This Row],[TotalDistance]]/daily_activity3[[#This Row],[TotalSteps]],0)</f>
        <v>6.3850979649367461E-4</v>
      </c>
      <c r="T13">
        <f>IFERROR(daily_activity3[[#This Row],[TrackerDistance]]/(daily_activity3[[#This Row],[Total Mintues]]*daily_activity3[[#This Row],[Step Length]]),0)</f>
        <v>10.130171543895056</v>
      </c>
      <c r="U13">
        <v>384</v>
      </c>
      <c r="V13">
        <v>407</v>
      </c>
      <c r="W13">
        <v>23</v>
      </c>
    </row>
    <row r="14" spans="1:23" x14ac:dyDescent="0.3">
      <c r="A14">
        <v>1503960366</v>
      </c>
      <c r="B14" s="1">
        <v>42485</v>
      </c>
      <c r="C14" t="str">
        <f t="shared" si="0"/>
        <v>Monday</v>
      </c>
      <c r="D14">
        <v>15355</v>
      </c>
      <c r="E14">
        <v>9.8000001910000005</v>
      </c>
      <c r="F14">
        <v>9.8000001910000005</v>
      </c>
      <c r="G14">
        <v>0</v>
      </c>
      <c r="H14">
        <v>5.2899999619999996</v>
      </c>
      <c r="I14">
        <v>0.56999999300000004</v>
      </c>
      <c r="J14">
        <v>3.9400000569999998</v>
      </c>
      <c r="K14">
        <v>0</v>
      </c>
      <c r="L14">
        <v>73</v>
      </c>
      <c r="M14">
        <v>14</v>
      </c>
      <c r="N14">
        <v>216</v>
      </c>
      <c r="O14">
        <v>814</v>
      </c>
      <c r="P14">
        <v>2013</v>
      </c>
      <c r="Q14">
        <f>SUM(daily_activity3[[#This Row],[VeryActiveMinutes]:[SedentaryMinutes]])</f>
        <v>1117</v>
      </c>
      <c r="R14">
        <f>daily_activity3[[#This Row],[Total Mintues]]/60</f>
        <v>18.616666666666667</v>
      </c>
      <c r="S14">
        <f>IFERROR(daily_activity3[[#This Row],[TotalDistance]]/daily_activity3[[#This Row],[TotalSteps]],0)</f>
        <v>6.38228602474764E-4</v>
      </c>
      <c r="T14">
        <f>IFERROR(daily_activity3[[#This Row],[TrackerDistance]]/(daily_activity3[[#This Row],[Total Mintues]]*daily_activity3[[#This Row],[Step Length]]),0)</f>
        <v>13.746642793196061</v>
      </c>
      <c r="U14">
        <v>384</v>
      </c>
      <c r="V14">
        <v>407</v>
      </c>
      <c r="W14">
        <v>23</v>
      </c>
    </row>
    <row r="15" spans="1:23" x14ac:dyDescent="0.3">
      <c r="A15">
        <v>1503960366</v>
      </c>
      <c r="B15" s="1">
        <v>42486</v>
      </c>
      <c r="C15" t="str">
        <f t="shared" si="0"/>
        <v>Tuesday</v>
      </c>
      <c r="D15">
        <v>13755</v>
      </c>
      <c r="E15">
        <v>8.7899999619999996</v>
      </c>
      <c r="F15">
        <v>8.7899999619999996</v>
      </c>
      <c r="G15">
        <v>0</v>
      </c>
      <c r="H15">
        <v>2.329999924</v>
      </c>
      <c r="I15">
        <v>0.920000017</v>
      </c>
      <c r="J15">
        <v>5.5399999619999996</v>
      </c>
      <c r="K15">
        <v>0</v>
      </c>
      <c r="L15">
        <v>31</v>
      </c>
      <c r="M15">
        <v>23</v>
      </c>
      <c r="N15">
        <v>279</v>
      </c>
      <c r="O15">
        <v>833</v>
      </c>
      <c r="P15">
        <v>1970</v>
      </c>
      <c r="Q15">
        <f>SUM(daily_activity3[[#This Row],[VeryActiveMinutes]:[SedentaryMinutes]])</f>
        <v>1166</v>
      </c>
      <c r="R15">
        <f>daily_activity3[[#This Row],[Total Mintues]]/60</f>
        <v>19.433333333333334</v>
      </c>
      <c r="S15">
        <f>IFERROR(daily_activity3[[#This Row],[TotalDistance]]/daily_activity3[[#This Row],[TotalSteps]],0)</f>
        <v>6.3904034620138126E-4</v>
      </c>
      <c r="T15">
        <f>IFERROR(daily_activity3[[#This Row],[TrackerDistance]]/(daily_activity3[[#This Row],[Total Mintues]]*daily_activity3[[#This Row],[Step Length]]),0)</f>
        <v>11.796740994854202</v>
      </c>
      <c r="U15">
        <v>384</v>
      </c>
      <c r="V15">
        <v>407</v>
      </c>
      <c r="W15">
        <v>23</v>
      </c>
    </row>
    <row r="16" spans="1:23" x14ac:dyDescent="0.3">
      <c r="A16">
        <v>1503960366</v>
      </c>
      <c r="B16" s="1">
        <v>42487</v>
      </c>
      <c r="C16" t="str">
        <f t="shared" si="0"/>
        <v>Wednesday</v>
      </c>
      <c r="D16">
        <v>18134</v>
      </c>
      <c r="E16">
        <v>12.210000040000001</v>
      </c>
      <c r="F16">
        <v>12.210000040000001</v>
      </c>
      <c r="G16">
        <v>0</v>
      </c>
      <c r="H16">
        <v>6.4000000950000002</v>
      </c>
      <c r="I16">
        <v>0.40999999599999998</v>
      </c>
      <c r="J16">
        <v>5.4099998469999999</v>
      </c>
      <c r="K16">
        <v>0</v>
      </c>
      <c r="L16">
        <v>78</v>
      </c>
      <c r="M16">
        <v>11</v>
      </c>
      <c r="N16">
        <v>243</v>
      </c>
      <c r="O16">
        <v>1108</v>
      </c>
      <c r="P16">
        <v>2159</v>
      </c>
      <c r="Q16">
        <f>SUM(daily_activity3[[#This Row],[VeryActiveMinutes]:[SedentaryMinutes]])</f>
        <v>1440</v>
      </c>
      <c r="R16">
        <f>daily_activity3[[#This Row],[Total Mintues]]/60</f>
        <v>24</v>
      </c>
      <c r="S16">
        <f>IFERROR(daily_activity3[[#This Row],[TotalDistance]]/daily_activity3[[#This Row],[TotalSteps]],0)</f>
        <v>6.7332083599867657E-4</v>
      </c>
      <c r="T16">
        <f>IFERROR(daily_activity3[[#This Row],[TrackerDistance]]/(daily_activity3[[#This Row],[Total Mintues]]*daily_activity3[[#This Row],[Step Length]]),0)</f>
        <v>12.593055555555555</v>
      </c>
      <c r="U16">
        <v>384</v>
      </c>
      <c r="V16">
        <v>407</v>
      </c>
      <c r="W16">
        <v>23</v>
      </c>
    </row>
    <row r="17" spans="1:23" x14ac:dyDescent="0.3">
      <c r="A17">
        <v>1503960366</v>
      </c>
      <c r="B17" s="1">
        <v>42488</v>
      </c>
      <c r="C17" t="str">
        <f t="shared" si="0"/>
        <v>Thursday</v>
      </c>
      <c r="D17">
        <v>13154</v>
      </c>
      <c r="E17">
        <v>8.5299997330000004</v>
      </c>
      <c r="F17">
        <v>8.5299997330000004</v>
      </c>
      <c r="G17">
        <v>0</v>
      </c>
      <c r="H17">
        <v>3.539999962</v>
      </c>
      <c r="I17">
        <v>1.1599999670000001</v>
      </c>
      <c r="J17">
        <v>3.789999962</v>
      </c>
      <c r="K17">
        <v>0</v>
      </c>
      <c r="L17">
        <v>48</v>
      </c>
      <c r="M17">
        <v>28</v>
      </c>
      <c r="N17">
        <v>189</v>
      </c>
      <c r="O17">
        <v>782</v>
      </c>
      <c r="P17">
        <v>1898</v>
      </c>
      <c r="Q17">
        <f>SUM(daily_activity3[[#This Row],[VeryActiveMinutes]:[SedentaryMinutes]])</f>
        <v>1047</v>
      </c>
      <c r="R17">
        <f>daily_activity3[[#This Row],[Total Mintues]]/60</f>
        <v>17.45</v>
      </c>
      <c r="S17">
        <f>IFERROR(daily_activity3[[#This Row],[TotalDistance]]/daily_activity3[[#This Row],[TotalSteps]],0)</f>
        <v>6.4847192739850995E-4</v>
      </c>
      <c r="T17">
        <f>IFERROR(daily_activity3[[#This Row],[TrackerDistance]]/(daily_activity3[[#This Row],[Total Mintues]]*daily_activity3[[#This Row],[Step Length]]),0)</f>
        <v>12.563514804202484</v>
      </c>
      <c r="U17">
        <v>384</v>
      </c>
      <c r="V17">
        <v>407</v>
      </c>
      <c r="W17">
        <v>23</v>
      </c>
    </row>
    <row r="18" spans="1:23" x14ac:dyDescent="0.3">
      <c r="A18">
        <v>1503960366</v>
      </c>
      <c r="B18" s="1">
        <v>42489</v>
      </c>
      <c r="C18" t="str">
        <f t="shared" si="0"/>
        <v>Friday</v>
      </c>
      <c r="D18">
        <v>11181</v>
      </c>
      <c r="E18">
        <v>7.1500000950000002</v>
      </c>
      <c r="F18">
        <v>7.1500000950000002</v>
      </c>
      <c r="G18">
        <v>0</v>
      </c>
      <c r="H18">
        <v>1.059999943</v>
      </c>
      <c r="I18">
        <v>0.5</v>
      </c>
      <c r="J18">
        <v>5.579999924</v>
      </c>
      <c r="K18">
        <v>0</v>
      </c>
      <c r="L18">
        <v>16</v>
      </c>
      <c r="M18">
        <v>12</v>
      </c>
      <c r="N18">
        <v>243</v>
      </c>
      <c r="O18">
        <v>815</v>
      </c>
      <c r="P18">
        <v>1837</v>
      </c>
      <c r="Q18">
        <f>SUM(daily_activity3[[#This Row],[VeryActiveMinutes]:[SedentaryMinutes]])</f>
        <v>1086</v>
      </c>
      <c r="R18">
        <f>daily_activity3[[#This Row],[Total Mintues]]/60</f>
        <v>18.100000000000001</v>
      </c>
      <c r="S18">
        <f>IFERROR(daily_activity3[[#This Row],[TotalDistance]]/daily_activity3[[#This Row],[TotalSteps]],0)</f>
        <v>6.3947769385564802E-4</v>
      </c>
      <c r="T18">
        <f>IFERROR(daily_activity3[[#This Row],[TrackerDistance]]/(daily_activity3[[#This Row],[Total Mintues]]*daily_activity3[[#This Row],[Step Length]]),0)</f>
        <v>10.295580110497237</v>
      </c>
      <c r="U18">
        <v>384</v>
      </c>
      <c r="V18">
        <v>407</v>
      </c>
      <c r="W18">
        <v>23</v>
      </c>
    </row>
    <row r="19" spans="1:23" x14ac:dyDescent="0.3">
      <c r="A19">
        <v>1503960366</v>
      </c>
      <c r="B19" s="1">
        <v>42490</v>
      </c>
      <c r="C19" t="str">
        <f t="shared" si="0"/>
        <v>Saturday</v>
      </c>
      <c r="D19">
        <v>14673</v>
      </c>
      <c r="E19">
        <v>9.25</v>
      </c>
      <c r="F19">
        <v>9.25</v>
      </c>
      <c r="G19">
        <v>0</v>
      </c>
      <c r="H19">
        <v>3.5599999430000002</v>
      </c>
      <c r="I19">
        <v>1.4199999569999999</v>
      </c>
      <c r="J19">
        <v>4.2699999809999998</v>
      </c>
      <c r="K19">
        <v>0</v>
      </c>
      <c r="L19">
        <v>52</v>
      </c>
      <c r="M19">
        <v>34</v>
      </c>
      <c r="N19">
        <v>217</v>
      </c>
      <c r="O19">
        <v>712</v>
      </c>
      <c r="P19">
        <v>1947</v>
      </c>
      <c r="Q19">
        <f>SUM(daily_activity3[[#This Row],[VeryActiveMinutes]:[SedentaryMinutes]])</f>
        <v>1015</v>
      </c>
      <c r="R19">
        <f>daily_activity3[[#This Row],[Total Mintues]]/60</f>
        <v>16.916666666666668</v>
      </c>
      <c r="S19">
        <f>IFERROR(daily_activity3[[#This Row],[TotalDistance]]/daily_activity3[[#This Row],[TotalSteps]],0)</f>
        <v>6.3040959585633472E-4</v>
      </c>
      <c r="T19">
        <f>IFERROR(daily_activity3[[#This Row],[TrackerDistance]]/(daily_activity3[[#This Row],[Total Mintues]]*daily_activity3[[#This Row],[Step Length]]),0)</f>
        <v>14.456157635467981</v>
      </c>
      <c r="U19">
        <v>384</v>
      </c>
      <c r="V19">
        <v>407</v>
      </c>
      <c r="W19">
        <v>23</v>
      </c>
    </row>
    <row r="20" spans="1:23" x14ac:dyDescent="0.3">
      <c r="A20">
        <v>1624580081</v>
      </c>
      <c r="B20" s="1">
        <v>42473</v>
      </c>
      <c r="C20" t="str">
        <f t="shared" si="0"/>
        <v>Wednesday</v>
      </c>
      <c r="D20">
        <v>7007</v>
      </c>
      <c r="E20">
        <v>4.5500001909999996</v>
      </c>
      <c r="F20">
        <v>4.5500001909999996</v>
      </c>
      <c r="G20">
        <v>0</v>
      </c>
      <c r="H20">
        <v>0</v>
      </c>
      <c r="I20">
        <v>0</v>
      </c>
      <c r="J20">
        <v>4.5500001909999996</v>
      </c>
      <c r="K20">
        <v>0</v>
      </c>
      <c r="L20">
        <v>0</v>
      </c>
      <c r="M20">
        <v>0</v>
      </c>
      <c r="N20">
        <v>148</v>
      </c>
      <c r="O20">
        <v>1292</v>
      </c>
      <c r="P20">
        <v>1411</v>
      </c>
      <c r="Q20">
        <f>SUM(daily_activity3[[#This Row],[VeryActiveMinutes]:[SedentaryMinutes]])</f>
        <v>1440</v>
      </c>
      <c r="R20">
        <f>daily_activity3[[#This Row],[Total Mintues]]/60</f>
        <v>24</v>
      </c>
      <c r="S20">
        <f>IFERROR(daily_activity3[[#This Row],[TotalDistance]]/daily_activity3[[#This Row],[TotalSteps]],0)</f>
        <v>6.4935067660910515E-4</v>
      </c>
      <c r="T20">
        <f>IFERROR(daily_activity3[[#This Row],[TrackerDistance]]/(daily_activity3[[#This Row],[Total Mintues]]*daily_activity3[[#This Row],[Step Length]]),0)</f>
        <v>4.8659722222222221</v>
      </c>
      <c r="U20">
        <v>0</v>
      </c>
      <c r="V20">
        <v>0</v>
      </c>
      <c r="W20">
        <v>0</v>
      </c>
    </row>
    <row r="21" spans="1:23" x14ac:dyDescent="0.3">
      <c r="A21">
        <v>1624580081</v>
      </c>
      <c r="B21" s="1">
        <v>42474</v>
      </c>
      <c r="C21" t="str">
        <f t="shared" si="0"/>
        <v>Thursday</v>
      </c>
      <c r="D21">
        <v>9107</v>
      </c>
      <c r="E21">
        <v>5.920000076</v>
      </c>
      <c r="F21">
        <v>5.920000076</v>
      </c>
      <c r="G21">
        <v>0</v>
      </c>
      <c r="H21">
        <v>0</v>
      </c>
      <c r="I21">
        <v>0</v>
      </c>
      <c r="J21">
        <v>5.9099998469999999</v>
      </c>
      <c r="K21">
        <v>0.01</v>
      </c>
      <c r="L21">
        <v>0</v>
      </c>
      <c r="M21">
        <v>0</v>
      </c>
      <c r="N21">
        <v>236</v>
      </c>
      <c r="O21">
        <v>1204</v>
      </c>
      <c r="P21">
        <v>1572</v>
      </c>
      <c r="Q21">
        <f>SUM(daily_activity3[[#This Row],[VeryActiveMinutes]:[SedentaryMinutes]])</f>
        <v>1440</v>
      </c>
      <c r="R21">
        <f>daily_activity3[[#This Row],[Total Mintues]]/60</f>
        <v>24</v>
      </c>
      <c r="S21">
        <f>IFERROR(daily_activity3[[#This Row],[TotalDistance]]/daily_activity3[[#This Row],[TotalSteps]],0)</f>
        <v>6.5004942088503351E-4</v>
      </c>
      <c r="T21">
        <f>IFERROR(daily_activity3[[#This Row],[TrackerDistance]]/(daily_activity3[[#This Row],[Total Mintues]]*daily_activity3[[#This Row],[Step Length]]),0)</f>
        <v>6.3243055555555552</v>
      </c>
      <c r="U21">
        <v>0</v>
      </c>
      <c r="V21">
        <v>0</v>
      </c>
      <c r="W21">
        <v>0</v>
      </c>
    </row>
    <row r="22" spans="1:23" x14ac:dyDescent="0.3">
      <c r="A22">
        <v>1624580081</v>
      </c>
      <c r="B22" s="1">
        <v>42475</v>
      </c>
      <c r="C22" t="str">
        <f t="shared" si="0"/>
        <v>Friday</v>
      </c>
      <c r="D22">
        <v>1510</v>
      </c>
      <c r="E22">
        <v>0.980000019</v>
      </c>
      <c r="F22">
        <v>0.980000019</v>
      </c>
      <c r="G22">
        <v>0</v>
      </c>
      <c r="H22">
        <v>0</v>
      </c>
      <c r="I22">
        <v>0</v>
      </c>
      <c r="J22">
        <v>0.97000002900000004</v>
      </c>
      <c r="K22">
        <v>0</v>
      </c>
      <c r="L22">
        <v>0</v>
      </c>
      <c r="M22">
        <v>0</v>
      </c>
      <c r="N22">
        <v>96</v>
      </c>
      <c r="O22">
        <v>1344</v>
      </c>
      <c r="P22">
        <v>1344</v>
      </c>
      <c r="Q22">
        <f>SUM(daily_activity3[[#This Row],[VeryActiveMinutes]:[SedentaryMinutes]])</f>
        <v>1440</v>
      </c>
      <c r="R22">
        <f>daily_activity3[[#This Row],[Total Mintues]]/60</f>
        <v>24</v>
      </c>
      <c r="S22">
        <f>IFERROR(daily_activity3[[#This Row],[TotalDistance]]/daily_activity3[[#This Row],[TotalSteps]],0)</f>
        <v>6.4900663509933774E-4</v>
      </c>
      <c r="T22">
        <f>IFERROR(daily_activity3[[#This Row],[TrackerDistance]]/(daily_activity3[[#This Row],[Total Mintues]]*daily_activity3[[#This Row],[Step Length]]),0)</f>
        <v>1.0486111111111112</v>
      </c>
      <c r="U22">
        <v>0</v>
      </c>
      <c r="V22">
        <v>0</v>
      </c>
      <c r="W22">
        <v>0</v>
      </c>
    </row>
    <row r="23" spans="1:23" x14ac:dyDescent="0.3">
      <c r="A23">
        <v>1624580081</v>
      </c>
      <c r="B23" s="1">
        <v>42476</v>
      </c>
      <c r="C23" t="str">
        <f t="shared" si="0"/>
        <v>Saturday</v>
      </c>
      <c r="D23">
        <v>5370</v>
      </c>
      <c r="E23">
        <v>3.4900000100000002</v>
      </c>
      <c r="F23">
        <v>3.4900000100000002</v>
      </c>
      <c r="G23">
        <v>0</v>
      </c>
      <c r="H23">
        <v>0</v>
      </c>
      <c r="I23">
        <v>0</v>
      </c>
      <c r="J23">
        <v>3.4900000100000002</v>
      </c>
      <c r="K23">
        <v>0</v>
      </c>
      <c r="L23">
        <v>0</v>
      </c>
      <c r="M23">
        <v>0</v>
      </c>
      <c r="N23">
        <v>176</v>
      </c>
      <c r="O23">
        <v>1264</v>
      </c>
      <c r="P23">
        <v>1463</v>
      </c>
      <c r="Q23">
        <f>SUM(daily_activity3[[#This Row],[VeryActiveMinutes]:[SedentaryMinutes]])</f>
        <v>1440</v>
      </c>
      <c r="R23">
        <f>daily_activity3[[#This Row],[Total Mintues]]/60</f>
        <v>24</v>
      </c>
      <c r="S23">
        <f>IFERROR(daily_activity3[[#This Row],[TotalDistance]]/daily_activity3[[#This Row],[TotalSteps]],0)</f>
        <v>6.4990689199255123E-4</v>
      </c>
      <c r="T23">
        <f>IFERROR(daily_activity3[[#This Row],[TrackerDistance]]/(daily_activity3[[#This Row],[Total Mintues]]*daily_activity3[[#This Row],[Step Length]]),0)</f>
        <v>3.729166666666667</v>
      </c>
      <c r="U23">
        <v>0</v>
      </c>
      <c r="V23">
        <v>0</v>
      </c>
      <c r="W23">
        <v>0</v>
      </c>
    </row>
    <row r="24" spans="1:23" x14ac:dyDescent="0.3">
      <c r="A24">
        <v>1624580081</v>
      </c>
      <c r="B24" s="1">
        <v>42477</v>
      </c>
      <c r="C24" t="str">
        <f t="shared" si="0"/>
        <v>Sunday</v>
      </c>
      <c r="D24">
        <v>6175</v>
      </c>
      <c r="E24">
        <v>4.0599999430000002</v>
      </c>
      <c r="F24">
        <v>4.0599999430000002</v>
      </c>
      <c r="G24">
        <v>0</v>
      </c>
      <c r="H24">
        <v>1.0299999710000001</v>
      </c>
      <c r="I24">
        <v>1.519999981</v>
      </c>
      <c r="J24">
        <v>1.4900000099999999</v>
      </c>
      <c r="K24">
        <v>0.01</v>
      </c>
      <c r="L24">
        <v>15</v>
      </c>
      <c r="M24">
        <v>22</v>
      </c>
      <c r="N24">
        <v>127</v>
      </c>
      <c r="O24">
        <v>1276</v>
      </c>
      <c r="P24">
        <v>1554</v>
      </c>
      <c r="Q24">
        <f>SUM(daily_activity3[[#This Row],[VeryActiveMinutes]:[SedentaryMinutes]])</f>
        <v>1440</v>
      </c>
      <c r="R24">
        <f>daily_activity3[[#This Row],[Total Mintues]]/60</f>
        <v>24</v>
      </c>
      <c r="S24">
        <f>IFERROR(daily_activity3[[#This Row],[TotalDistance]]/daily_activity3[[#This Row],[TotalSteps]],0)</f>
        <v>6.574898693117409E-4</v>
      </c>
      <c r="T24">
        <f>IFERROR(daily_activity3[[#This Row],[TrackerDistance]]/(daily_activity3[[#This Row],[Total Mintues]]*daily_activity3[[#This Row],[Step Length]]),0)</f>
        <v>4.2881944444444446</v>
      </c>
      <c r="U24">
        <v>0</v>
      </c>
      <c r="V24">
        <v>0</v>
      </c>
      <c r="W24">
        <v>0</v>
      </c>
    </row>
    <row r="25" spans="1:23" x14ac:dyDescent="0.3">
      <c r="A25">
        <v>1624580081</v>
      </c>
      <c r="B25" s="1">
        <v>42478</v>
      </c>
      <c r="C25" t="str">
        <f t="shared" si="0"/>
        <v>Monday</v>
      </c>
      <c r="D25">
        <v>10536</v>
      </c>
      <c r="E25">
        <v>7.4099998469999999</v>
      </c>
      <c r="F25">
        <v>7.4099998469999999</v>
      </c>
      <c r="G25">
        <v>0</v>
      </c>
      <c r="H25">
        <v>2.1500000950000002</v>
      </c>
      <c r="I25">
        <v>0.62000000499999997</v>
      </c>
      <c r="J25">
        <v>4.6199998860000004</v>
      </c>
      <c r="K25">
        <v>0.01</v>
      </c>
      <c r="L25">
        <v>17</v>
      </c>
      <c r="M25">
        <v>7</v>
      </c>
      <c r="N25">
        <v>202</v>
      </c>
      <c r="O25">
        <v>1214</v>
      </c>
      <c r="P25">
        <v>1604</v>
      </c>
      <c r="Q25">
        <f>SUM(daily_activity3[[#This Row],[VeryActiveMinutes]:[SedentaryMinutes]])</f>
        <v>1440</v>
      </c>
      <c r="R25">
        <f>daily_activity3[[#This Row],[Total Mintues]]/60</f>
        <v>24</v>
      </c>
      <c r="S25">
        <f>IFERROR(daily_activity3[[#This Row],[TotalDistance]]/daily_activity3[[#This Row],[TotalSteps]],0)</f>
        <v>7.0330294675398635E-4</v>
      </c>
      <c r="T25">
        <f>IFERROR(daily_activity3[[#This Row],[TrackerDistance]]/(daily_activity3[[#This Row],[Total Mintues]]*daily_activity3[[#This Row],[Step Length]]),0)</f>
        <v>7.3166666666666655</v>
      </c>
      <c r="U25">
        <v>0</v>
      </c>
      <c r="V25">
        <v>0</v>
      </c>
      <c r="W25">
        <v>0</v>
      </c>
    </row>
    <row r="26" spans="1:23" x14ac:dyDescent="0.3">
      <c r="A26">
        <v>1624580081</v>
      </c>
      <c r="B26" s="1">
        <v>42479</v>
      </c>
      <c r="C26" t="str">
        <f t="shared" si="0"/>
        <v>Tuesday</v>
      </c>
      <c r="D26">
        <v>2916</v>
      </c>
      <c r="E26">
        <v>1.8999999759999999</v>
      </c>
      <c r="F26">
        <v>1.8999999759999999</v>
      </c>
      <c r="G26">
        <v>0</v>
      </c>
      <c r="H26">
        <v>0</v>
      </c>
      <c r="I26">
        <v>0</v>
      </c>
      <c r="J26">
        <v>1.8999999759999999</v>
      </c>
      <c r="K26">
        <v>0</v>
      </c>
      <c r="L26">
        <v>0</v>
      </c>
      <c r="M26">
        <v>0</v>
      </c>
      <c r="N26">
        <v>141</v>
      </c>
      <c r="O26">
        <v>1299</v>
      </c>
      <c r="P26">
        <v>1435</v>
      </c>
      <c r="Q26">
        <f>SUM(daily_activity3[[#This Row],[VeryActiveMinutes]:[SedentaryMinutes]])</f>
        <v>1440</v>
      </c>
      <c r="R26">
        <f>daily_activity3[[#This Row],[Total Mintues]]/60</f>
        <v>24</v>
      </c>
      <c r="S26">
        <f>IFERROR(daily_activity3[[#This Row],[TotalDistance]]/daily_activity3[[#This Row],[TotalSteps]],0)</f>
        <v>6.5157749519890258E-4</v>
      </c>
      <c r="T26">
        <f>IFERROR(daily_activity3[[#This Row],[TrackerDistance]]/(daily_activity3[[#This Row],[Total Mintues]]*daily_activity3[[#This Row],[Step Length]]),0)</f>
        <v>2.0249999999999999</v>
      </c>
      <c r="U26">
        <v>0</v>
      </c>
      <c r="V26">
        <v>0</v>
      </c>
      <c r="W26">
        <v>0</v>
      </c>
    </row>
    <row r="27" spans="1:23" x14ac:dyDescent="0.3">
      <c r="A27">
        <v>1624580081</v>
      </c>
      <c r="B27" s="1">
        <v>42480</v>
      </c>
      <c r="C27" t="str">
        <f t="shared" si="0"/>
        <v>Wednesday</v>
      </c>
      <c r="D27">
        <v>4974</v>
      </c>
      <c r="E27">
        <v>3.2300000190000002</v>
      </c>
      <c r="F27">
        <v>3.2300000190000002</v>
      </c>
      <c r="G27">
        <v>0</v>
      </c>
      <c r="H27">
        <v>0</v>
      </c>
      <c r="I27">
        <v>0</v>
      </c>
      <c r="J27">
        <v>3.2300000190000002</v>
      </c>
      <c r="K27">
        <v>0</v>
      </c>
      <c r="L27">
        <v>0</v>
      </c>
      <c r="M27">
        <v>0</v>
      </c>
      <c r="N27">
        <v>151</v>
      </c>
      <c r="O27">
        <v>1289</v>
      </c>
      <c r="P27">
        <v>1446</v>
      </c>
      <c r="Q27">
        <f>SUM(daily_activity3[[#This Row],[VeryActiveMinutes]:[SedentaryMinutes]])</f>
        <v>1440</v>
      </c>
      <c r="R27">
        <f>daily_activity3[[#This Row],[Total Mintues]]/60</f>
        <v>24</v>
      </c>
      <c r="S27">
        <f>IFERROR(daily_activity3[[#This Row],[TotalDistance]]/daily_activity3[[#This Row],[TotalSteps]],0)</f>
        <v>6.4937676296743067E-4</v>
      </c>
      <c r="T27">
        <f>IFERROR(daily_activity3[[#This Row],[TrackerDistance]]/(daily_activity3[[#This Row],[Total Mintues]]*daily_activity3[[#This Row],[Step Length]]),0)</f>
        <v>3.4541666666666666</v>
      </c>
      <c r="U27">
        <v>0</v>
      </c>
      <c r="V27">
        <v>0</v>
      </c>
      <c r="W27">
        <v>0</v>
      </c>
    </row>
    <row r="28" spans="1:23" x14ac:dyDescent="0.3">
      <c r="A28">
        <v>1624580081</v>
      </c>
      <c r="B28" s="1">
        <v>42481</v>
      </c>
      <c r="C28" t="str">
        <f t="shared" si="0"/>
        <v>Thursday</v>
      </c>
      <c r="D28">
        <v>6349</v>
      </c>
      <c r="E28">
        <v>4.1300001139999996</v>
      </c>
      <c r="F28">
        <v>4.1300001139999996</v>
      </c>
      <c r="G28">
        <v>0</v>
      </c>
      <c r="H28">
        <v>0</v>
      </c>
      <c r="I28">
        <v>0</v>
      </c>
      <c r="J28">
        <v>4.1100001339999999</v>
      </c>
      <c r="K28">
        <v>0.02</v>
      </c>
      <c r="L28">
        <v>0</v>
      </c>
      <c r="M28">
        <v>0</v>
      </c>
      <c r="N28">
        <v>186</v>
      </c>
      <c r="O28">
        <v>1254</v>
      </c>
      <c r="P28">
        <v>1467</v>
      </c>
      <c r="Q28">
        <f>SUM(daily_activity3[[#This Row],[VeryActiveMinutes]:[SedentaryMinutes]])</f>
        <v>1440</v>
      </c>
      <c r="R28">
        <f>daily_activity3[[#This Row],[Total Mintues]]/60</f>
        <v>24</v>
      </c>
      <c r="S28">
        <f>IFERROR(daily_activity3[[#This Row],[TotalDistance]]/daily_activity3[[#This Row],[TotalSteps]],0)</f>
        <v>6.5049615908017002E-4</v>
      </c>
      <c r="T28">
        <f>IFERROR(daily_activity3[[#This Row],[TrackerDistance]]/(daily_activity3[[#This Row],[Total Mintues]]*daily_activity3[[#This Row],[Step Length]]),0)</f>
        <v>4.4090277777777773</v>
      </c>
      <c r="U28">
        <v>0</v>
      </c>
      <c r="V28">
        <v>0</v>
      </c>
      <c r="W28">
        <v>0</v>
      </c>
    </row>
    <row r="29" spans="1:23" x14ac:dyDescent="0.3">
      <c r="A29">
        <v>1624580081</v>
      </c>
      <c r="B29" s="1">
        <v>42482</v>
      </c>
      <c r="C29" t="str">
        <f t="shared" si="0"/>
        <v>Friday</v>
      </c>
      <c r="D29">
        <v>4026</v>
      </c>
      <c r="E29">
        <v>2.619999886</v>
      </c>
      <c r="F29">
        <v>2.619999886</v>
      </c>
      <c r="G29">
        <v>0</v>
      </c>
      <c r="H29">
        <v>0</v>
      </c>
      <c r="I29">
        <v>0</v>
      </c>
      <c r="J29">
        <v>2.5999999049999998</v>
      </c>
      <c r="K29">
        <v>0</v>
      </c>
      <c r="L29">
        <v>0</v>
      </c>
      <c r="M29">
        <v>0</v>
      </c>
      <c r="N29">
        <v>199</v>
      </c>
      <c r="O29">
        <v>1241</v>
      </c>
      <c r="P29">
        <v>1470</v>
      </c>
      <c r="Q29">
        <f>SUM(daily_activity3[[#This Row],[VeryActiveMinutes]:[SedentaryMinutes]])</f>
        <v>1440</v>
      </c>
      <c r="R29">
        <f>daily_activity3[[#This Row],[Total Mintues]]/60</f>
        <v>24</v>
      </c>
      <c r="S29">
        <f>IFERROR(daily_activity3[[#This Row],[TotalDistance]]/daily_activity3[[#This Row],[TotalSteps]],0)</f>
        <v>6.5076996671634374E-4</v>
      </c>
      <c r="T29">
        <f>IFERROR(daily_activity3[[#This Row],[TrackerDistance]]/(daily_activity3[[#This Row],[Total Mintues]]*daily_activity3[[#This Row],[Step Length]]),0)</f>
        <v>2.7958333333333334</v>
      </c>
      <c r="U29">
        <v>0</v>
      </c>
      <c r="V29">
        <v>0</v>
      </c>
      <c r="W29">
        <v>0</v>
      </c>
    </row>
    <row r="30" spans="1:23" x14ac:dyDescent="0.3">
      <c r="A30">
        <v>1624580081</v>
      </c>
      <c r="B30" s="1">
        <v>42483</v>
      </c>
      <c r="C30" t="str">
        <f t="shared" si="0"/>
        <v>Saturday</v>
      </c>
      <c r="D30">
        <v>8538</v>
      </c>
      <c r="E30">
        <v>5.5500001909999996</v>
      </c>
      <c r="F30">
        <v>5.5500001909999996</v>
      </c>
      <c r="G30">
        <v>0</v>
      </c>
      <c r="H30">
        <v>0</v>
      </c>
      <c r="I30">
        <v>0</v>
      </c>
      <c r="J30">
        <v>5.5399999619999996</v>
      </c>
      <c r="K30">
        <v>0.01</v>
      </c>
      <c r="L30">
        <v>0</v>
      </c>
      <c r="M30">
        <v>0</v>
      </c>
      <c r="N30">
        <v>227</v>
      </c>
      <c r="O30">
        <v>1213</v>
      </c>
      <c r="P30">
        <v>1562</v>
      </c>
      <c r="Q30">
        <f>SUM(daily_activity3[[#This Row],[VeryActiveMinutes]:[SedentaryMinutes]])</f>
        <v>1440</v>
      </c>
      <c r="R30">
        <f>daily_activity3[[#This Row],[Total Mintues]]/60</f>
        <v>24</v>
      </c>
      <c r="S30">
        <f>IFERROR(daily_activity3[[#This Row],[TotalDistance]]/daily_activity3[[#This Row],[TotalSteps]],0)</f>
        <v>6.5003515940501282E-4</v>
      </c>
      <c r="T30">
        <f>IFERROR(daily_activity3[[#This Row],[TrackerDistance]]/(daily_activity3[[#This Row],[Total Mintues]]*daily_activity3[[#This Row],[Step Length]]),0)</f>
        <v>5.9291666666666663</v>
      </c>
      <c r="U30">
        <v>0</v>
      </c>
      <c r="V30">
        <v>0</v>
      </c>
      <c r="W30">
        <v>0</v>
      </c>
    </row>
    <row r="31" spans="1:23" x14ac:dyDescent="0.3">
      <c r="A31">
        <v>1624580081</v>
      </c>
      <c r="B31" s="1">
        <v>42484</v>
      </c>
      <c r="C31" t="str">
        <f t="shared" si="0"/>
        <v>Sunday</v>
      </c>
      <c r="D31">
        <v>6076</v>
      </c>
      <c r="E31">
        <v>3.9500000480000002</v>
      </c>
      <c r="F31">
        <v>3.9500000480000002</v>
      </c>
      <c r="G31">
        <v>0</v>
      </c>
      <c r="H31">
        <v>1.1499999759999999</v>
      </c>
      <c r="I31">
        <v>0.91000002599999996</v>
      </c>
      <c r="J31">
        <v>1.8899999860000001</v>
      </c>
      <c r="K31">
        <v>0</v>
      </c>
      <c r="L31">
        <v>16</v>
      </c>
      <c r="M31">
        <v>18</v>
      </c>
      <c r="N31">
        <v>185</v>
      </c>
      <c r="O31">
        <v>1221</v>
      </c>
      <c r="P31">
        <v>1617</v>
      </c>
      <c r="Q31">
        <f>SUM(daily_activity3[[#This Row],[VeryActiveMinutes]:[SedentaryMinutes]])</f>
        <v>1440</v>
      </c>
      <c r="R31">
        <f>daily_activity3[[#This Row],[Total Mintues]]/60</f>
        <v>24</v>
      </c>
      <c r="S31">
        <f>IFERROR(daily_activity3[[#This Row],[TotalDistance]]/daily_activity3[[#This Row],[TotalSteps]],0)</f>
        <v>6.5009875707702433E-4</v>
      </c>
      <c r="T31">
        <f>IFERROR(daily_activity3[[#This Row],[TrackerDistance]]/(daily_activity3[[#This Row],[Total Mintues]]*daily_activity3[[#This Row],[Step Length]]),0)</f>
        <v>4.219444444444445</v>
      </c>
      <c r="U31">
        <v>0</v>
      </c>
      <c r="V31">
        <v>0</v>
      </c>
      <c r="W31">
        <v>0</v>
      </c>
    </row>
    <row r="32" spans="1:23" x14ac:dyDescent="0.3">
      <c r="A32">
        <v>1624580081</v>
      </c>
      <c r="B32" s="1">
        <v>42485</v>
      </c>
      <c r="C32" t="str">
        <f t="shared" si="0"/>
        <v>Monday</v>
      </c>
      <c r="D32">
        <v>6497</v>
      </c>
      <c r="E32">
        <v>4.2199997900000001</v>
      </c>
      <c r="F32">
        <v>4.2199997900000001</v>
      </c>
      <c r="G32">
        <v>0</v>
      </c>
      <c r="H32">
        <v>0</v>
      </c>
      <c r="I32">
        <v>0</v>
      </c>
      <c r="J32">
        <v>4.1999998090000004</v>
      </c>
      <c r="K32">
        <v>0.02</v>
      </c>
      <c r="L32">
        <v>0</v>
      </c>
      <c r="M32">
        <v>0</v>
      </c>
      <c r="N32">
        <v>202</v>
      </c>
      <c r="O32">
        <v>1238</v>
      </c>
      <c r="P32">
        <v>1492</v>
      </c>
      <c r="Q32">
        <f>SUM(daily_activity3[[#This Row],[VeryActiveMinutes]:[SedentaryMinutes]])</f>
        <v>1440</v>
      </c>
      <c r="R32">
        <f>daily_activity3[[#This Row],[Total Mintues]]/60</f>
        <v>24</v>
      </c>
      <c r="S32">
        <f>IFERROR(daily_activity3[[#This Row],[TotalDistance]]/daily_activity3[[#This Row],[TotalSteps]],0)</f>
        <v>6.4953052024011081E-4</v>
      </c>
      <c r="T32">
        <f>IFERROR(daily_activity3[[#This Row],[TrackerDistance]]/(daily_activity3[[#This Row],[Total Mintues]]*daily_activity3[[#This Row],[Step Length]]),0)</f>
        <v>4.5118055555555561</v>
      </c>
      <c r="U32">
        <v>0</v>
      </c>
      <c r="V32">
        <v>0</v>
      </c>
      <c r="W32">
        <v>0</v>
      </c>
    </row>
    <row r="33" spans="1:23" x14ac:dyDescent="0.3">
      <c r="A33">
        <v>1624580081</v>
      </c>
      <c r="B33" s="1">
        <v>42486</v>
      </c>
      <c r="C33" t="str">
        <f t="shared" si="0"/>
        <v>Tuesday</v>
      </c>
      <c r="D33">
        <v>2826</v>
      </c>
      <c r="E33">
        <v>1.8400000329999999</v>
      </c>
      <c r="F33">
        <v>1.8400000329999999</v>
      </c>
      <c r="G33">
        <v>0</v>
      </c>
      <c r="H33">
        <v>0</v>
      </c>
      <c r="I33">
        <v>0</v>
      </c>
      <c r="J33">
        <v>1.8300000430000001</v>
      </c>
      <c r="K33">
        <v>0.01</v>
      </c>
      <c r="L33">
        <v>0</v>
      </c>
      <c r="M33">
        <v>0</v>
      </c>
      <c r="N33">
        <v>140</v>
      </c>
      <c r="O33">
        <v>1300</v>
      </c>
      <c r="P33">
        <v>1402</v>
      </c>
      <c r="Q33">
        <f>SUM(daily_activity3[[#This Row],[VeryActiveMinutes]:[SedentaryMinutes]])</f>
        <v>1440</v>
      </c>
      <c r="R33">
        <f>daily_activity3[[#This Row],[Total Mintues]]/60</f>
        <v>24</v>
      </c>
      <c r="S33">
        <f>IFERROR(daily_activity3[[#This Row],[TotalDistance]]/daily_activity3[[#This Row],[TotalSteps]],0)</f>
        <v>6.5109696850672327E-4</v>
      </c>
      <c r="T33">
        <f>IFERROR(daily_activity3[[#This Row],[TrackerDistance]]/(daily_activity3[[#This Row],[Total Mintues]]*daily_activity3[[#This Row],[Step Length]]),0)</f>
        <v>1.9624999999999999</v>
      </c>
      <c r="U33">
        <v>0</v>
      </c>
      <c r="V33">
        <v>0</v>
      </c>
      <c r="W33">
        <v>0</v>
      </c>
    </row>
    <row r="34" spans="1:23" x14ac:dyDescent="0.3">
      <c r="A34">
        <v>1624580081</v>
      </c>
      <c r="B34" s="1">
        <v>42487</v>
      </c>
      <c r="C34" t="str">
        <f t="shared" si="0"/>
        <v>Wednesday</v>
      </c>
      <c r="D34">
        <v>8367</v>
      </c>
      <c r="E34">
        <v>5.4400000569999998</v>
      </c>
      <c r="F34">
        <v>5.4400000569999998</v>
      </c>
      <c r="G34">
        <v>0</v>
      </c>
      <c r="H34">
        <v>1.1100000139999999</v>
      </c>
      <c r="I34">
        <v>1.8700000050000001</v>
      </c>
      <c r="J34">
        <v>2.460000038</v>
      </c>
      <c r="K34">
        <v>0</v>
      </c>
      <c r="L34">
        <v>17</v>
      </c>
      <c r="M34">
        <v>36</v>
      </c>
      <c r="N34">
        <v>154</v>
      </c>
      <c r="O34">
        <v>1233</v>
      </c>
      <c r="P34">
        <v>1670</v>
      </c>
      <c r="Q34">
        <f>SUM(daily_activity3[[#This Row],[VeryActiveMinutes]:[SedentaryMinutes]])</f>
        <v>1440</v>
      </c>
      <c r="R34">
        <f>daily_activity3[[#This Row],[Total Mintues]]/60</f>
        <v>24</v>
      </c>
      <c r="S34">
        <f>IFERROR(daily_activity3[[#This Row],[TotalDistance]]/daily_activity3[[#This Row],[TotalSteps]],0)</f>
        <v>6.501733066810087E-4</v>
      </c>
      <c r="T34">
        <f>IFERROR(daily_activity3[[#This Row],[TrackerDistance]]/(daily_activity3[[#This Row],[Total Mintues]]*daily_activity3[[#This Row],[Step Length]]),0)</f>
        <v>5.8104166666666668</v>
      </c>
      <c r="U34">
        <v>0</v>
      </c>
      <c r="V34">
        <v>0</v>
      </c>
      <c r="W34">
        <v>0</v>
      </c>
    </row>
    <row r="35" spans="1:23" x14ac:dyDescent="0.3">
      <c r="A35">
        <v>1624580081</v>
      </c>
      <c r="B35" s="1">
        <v>42488</v>
      </c>
      <c r="C35" t="str">
        <f t="shared" si="0"/>
        <v>Thursday</v>
      </c>
      <c r="D35">
        <v>2759</v>
      </c>
      <c r="E35">
        <v>1.789999962</v>
      </c>
      <c r="F35">
        <v>1.789999962</v>
      </c>
      <c r="G35">
        <v>0</v>
      </c>
      <c r="H35">
        <v>0</v>
      </c>
      <c r="I35">
        <v>0.20000000300000001</v>
      </c>
      <c r="J35">
        <v>1.6000000240000001</v>
      </c>
      <c r="K35">
        <v>0</v>
      </c>
      <c r="L35">
        <v>0</v>
      </c>
      <c r="M35">
        <v>5</v>
      </c>
      <c r="N35">
        <v>115</v>
      </c>
      <c r="O35">
        <v>1320</v>
      </c>
      <c r="P35">
        <v>1401</v>
      </c>
      <c r="Q35">
        <f>SUM(daily_activity3[[#This Row],[VeryActiveMinutes]:[SedentaryMinutes]])</f>
        <v>1440</v>
      </c>
      <c r="R35">
        <f>daily_activity3[[#This Row],[Total Mintues]]/60</f>
        <v>24</v>
      </c>
      <c r="S35">
        <f>IFERROR(daily_activity3[[#This Row],[TotalDistance]]/daily_activity3[[#This Row],[TotalSteps]],0)</f>
        <v>6.4878577818050021E-4</v>
      </c>
      <c r="T35">
        <f>IFERROR(daily_activity3[[#This Row],[TrackerDistance]]/(daily_activity3[[#This Row],[Total Mintues]]*daily_activity3[[#This Row],[Step Length]]),0)</f>
        <v>1.915972222222222</v>
      </c>
      <c r="U35">
        <v>0</v>
      </c>
      <c r="V35">
        <v>0</v>
      </c>
      <c r="W35">
        <v>0</v>
      </c>
    </row>
    <row r="36" spans="1:23" x14ac:dyDescent="0.3">
      <c r="A36">
        <v>1624580081</v>
      </c>
      <c r="B36" s="1">
        <v>42489</v>
      </c>
      <c r="C36" t="str">
        <f t="shared" si="0"/>
        <v>Friday</v>
      </c>
      <c r="D36">
        <v>2390</v>
      </c>
      <c r="E36">
        <v>1.5499999520000001</v>
      </c>
      <c r="F36">
        <v>1.5499999520000001</v>
      </c>
      <c r="G36">
        <v>0</v>
      </c>
      <c r="H36">
        <v>0</v>
      </c>
      <c r="I36">
        <v>0</v>
      </c>
      <c r="J36">
        <v>1.5499999520000001</v>
      </c>
      <c r="K36">
        <v>0</v>
      </c>
      <c r="L36">
        <v>0</v>
      </c>
      <c r="M36">
        <v>0</v>
      </c>
      <c r="N36">
        <v>150</v>
      </c>
      <c r="O36">
        <v>1290</v>
      </c>
      <c r="P36">
        <v>1404</v>
      </c>
      <c r="Q36">
        <f>SUM(daily_activity3[[#This Row],[VeryActiveMinutes]:[SedentaryMinutes]])</f>
        <v>1440</v>
      </c>
      <c r="R36">
        <f>daily_activity3[[#This Row],[Total Mintues]]/60</f>
        <v>24</v>
      </c>
      <c r="S36">
        <f>IFERROR(daily_activity3[[#This Row],[TotalDistance]]/daily_activity3[[#This Row],[TotalSteps]],0)</f>
        <v>6.485355447698745E-4</v>
      </c>
      <c r="T36">
        <f>IFERROR(daily_activity3[[#This Row],[TrackerDistance]]/(daily_activity3[[#This Row],[Total Mintues]]*daily_activity3[[#This Row],[Step Length]]),0)</f>
        <v>1.6597222222222223</v>
      </c>
      <c r="U36">
        <v>0</v>
      </c>
      <c r="V36">
        <v>0</v>
      </c>
      <c r="W36">
        <v>0</v>
      </c>
    </row>
    <row r="37" spans="1:23" x14ac:dyDescent="0.3">
      <c r="A37">
        <v>1624580081</v>
      </c>
      <c r="B37" s="1">
        <v>42490</v>
      </c>
      <c r="C37" t="str">
        <f t="shared" si="0"/>
        <v>Saturday</v>
      </c>
      <c r="D37">
        <v>6474</v>
      </c>
      <c r="E37">
        <v>4.3000001909999996</v>
      </c>
      <c r="F37">
        <v>4.3000001909999996</v>
      </c>
      <c r="G37">
        <v>0</v>
      </c>
      <c r="H37">
        <v>0.89999997600000003</v>
      </c>
      <c r="I37">
        <v>1.2799999710000001</v>
      </c>
      <c r="J37">
        <v>2.119999886</v>
      </c>
      <c r="K37">
        <v>0.01</v>
      </c>
      <c r="L37">
        <v>11</v>
      </c>
      <c r="M37">
        <v>23</v>
      </c>
      <c r="N37">
        <v>224</v>
      </c>
      <c r="O37">
        <v>1182</v>
      </c>
      <c r="P37">
        <v>1655</v>
      </c>
      <c r="Q37">
        <f>SUM(daily_activity3[[#This Row],[VeryActiveMinutes]:[SedentaryMinutes]])</f>
        <v>1440</v>
      </c>
      <c r="R37">
        <f>daily_activity3[[#This Row],[Total Mintues]]/60</f>
        <v>24</v>
      </c>
      <c r="S37">
        <f>IFERROR(daily_activity3[[#This Row],[TotalDistance]]/daily_activity3[[#This Row],[TotalSteps]],0)</f>
        <v>6.6419527201112133E-4</v>
      </c>
      <c r="T37">
        <f>IFERROR(daily_activity3[[#This Row],[TrackerDistance]]/(daily_activity3[[#This Row],[Total Mintues]]*daily_activity3[[#This Row],[Step Length]]),0)</f>
        <v>4.4958333333333336</v>
      </c>
      <c r="U37">
        <v>0</v>
      </c>
      <c r="V37">
        <v>0</v>
      </c>
      <c r="W37">
        <v>0</v>
      </c>
    </row>
    <row r="38" spans="1:23" x14ac:dyDescent="0.3">
      <c r="A38">
        <v>1644430081</v>
      </c>
      <c r="B38" s="1">
        <v>42473</v>
      </c>
      <c r="C38" t="str">
        <f t="shared" si="0"/>
        <v>Wednesday</v>
      </c>
      <c r="D38">
        <v>8001</v>
      </c>
      <c r="E38">
        <v>5.8200001720000003</v>
      </c>
      <c r="F38">
        <v>5.8200001720000003</v>
      </c>
      <c r="G38">
        <v>0</v>
      </c>
      <c r="H38">
        <v>2.2799999710000001</v>
      </c>
      <c r="I38">
        <v>0.89999997600000003</v>
      </c>
      <c r="J38">
        <v>2.6400001049999999</v>
      </c>
      <c r="K38">
        <v>0</v>
      </c>
      <c r="L38">
        <v>30</v>
      </c>
      <c r="M38">
        <v>16</v>
      </c>
      <c r="N38">
        <v>135</v>
      </c>
      <c r="O38">
        <v>1259</v>
      </c>
      <c r="P38">
        <v>2902</v>
      </c>
      <c r="Q38">
        <f>SUM(daily_activity3[[#This Row],[VeryActiveMinutes]:[SedentaryMinutes]])</f>
        <v>1440</v>
      </c>
      <c r="R38">
        <f>daily_activity3[[#This Row],[Total Mintues]]/60</f>
        <v>24</v>
      </c>
      <c r="S38">
        <f>IFERROR(daily_activity3[[#This Row],[TotalDistance]]/daily_activity3[[#This Row],[TotalSteps]],0)</f>
        <v>7.2740909536307967E-4</v>
      </c>
      <c r="T38">
        <f>IFERROR(daily_activity3[[#This Row],[TrackerDistance]]/(daily_activity3[[#This Row],[Total Mintues]]*daily_activity3[[#This Row],[Step Length]]),0)</f>
        <v>5.5562500000000004</v>
      </c>
      <c r="U38">
        <v>119</v>
      </c>
      <c r="V38">
        <v>127</v>
      </c>
      <c r="W38">
        <v>8</v>
      </c>
    </row>
    <row r="39" spans="1:23" x14ac:dyDescent="0.3">
      <c r="A39">
        <v>1644430081</v>
      </c>
      <c r="B39" s="1">
        <v>42474</v>
      </c>
      <c r="C39" t="str">
        <f t="shared" si="0"/>
        <v>Thursday</v>
      </c>
      <c r="D39">
        <v>11037</v>
      </c>
      <c r="E39">
        <v>8.0200004580000002</v>
      </c>
      <c r="F39">
        <v>8.0200004580000002</v>
      </c>
      <c r="G39">
        <v>0</v>
      </c>
      <c r="H39">
        <v>0.36000001399999998</v>
      </c>
      <c r="I39">
        <v>2.5599999430000002</v>
      </c>
      <c r="J39">
        <v>5.0999999049999998</v>
      </c>
      <c r="K39">
        <v>0</v>
      </c>
      <c r="L39">
        <v>5</v>
      </c>
      <c r="M39">
        <v>58</v>
      </c>
      <c r="N39">
        <v>252</v>
      </c>
      <c r="O39">
        <v>1125</v>
      </c>
      <c r="P39">
        <v>3226</v>
      </c>
      <c r="Q39">
        <f>SUM(daily_activity3[[#This Row],[VeryActiveMinutes]:[SedentaryMinutes]])</f>
        <v>1440</v>
      </c>
      <c r="R39">
        <f>daily_activity3[[#This Row],[Total Mintues]]/60</f>
        <v>24</v>
      </c>
      <c r="S39">
        <f>IFERROR(daily_activity3[[#This Row],[TotalDistance]]/daily_activity3[[#This Row],[TotalSteps]],0)</f>
        <v>7.2664677521065506E-4</v>
      </c>
      <c r="T39">
        <f>IFERROR(daily_activity3[[#This Row],[TrackerDistance]]/(daily_activity3[[#This Row],[Total Mintues]]*daily_activity3[[#This Row],[Step Length]]),0)</f>
        <v>7.6645833333333337</v>
      </c>
      <c r="U39">
        <v>119</v>
      </c>
      <c r="V39">
        <v>127</v>
      </c>
      <c r="W39">
        <v>8</v>
      </c>
    </row>
    <row r="40" spans="1:23" x14ac:dyDescent="0.3">
      <c r="A40">
        <v>1644430081</v>
      </c>
      <c r="B40" s="1">
        <v>42475</v>
      </c>
      <c r="C40" t="str">
        <f t="shared" si="0"/>
        <v>Friday</v>
      </c>
      <c r="D40">
        <v>5263</v>
      </c>
      <c r="E40">
        <v>3.829999924</v>
      </c>
      <c r="F40">
        <v>3.829999924</v>
      </c>
      <c r="G40">
        <v>0</v>
      </c>
      <c r="H40">
        <v>0.219999999</v>
      </c>
      <c r="I40">
        <v>0.15000000599999999</v>
      </c>
      <c r="J40">
        <v>3.4500000480000002</v>
      </c>
      <c r="K40">
        <v>0</v>
      </c>
      <c r="L40">
        <v>3</v>
      </c>
      <c r="M40">
        <v>4</v>
      </c>
      <c r="N40">
        <v>170</v>
      </c>
      <c r="O40">
        <v>1263</v>
      </c>
      <c r="P40">
        <v>2750</v>
      </c>
      <c r="Q40">
        <f>SUM(daily_activity3[[#This Row],[VeryActiveMinutes]:[SedentaryMinutes]])</f>
        <v>1440</v>
      </c>
      <c r="R40">
        <f>daily_activity3[[#This Row],[Total Mintues]]/60</f>
        <v>24</v>
      </c>
      <c r="S40">
        <f>IFERROR(daily_activity3[[#This Row],[TotalDistance]]/daily_activity3[[#This Row],[TotalSteps]],0)</f>
        <v>7.277218172145164E-4</v>
      </c>
      <c r="T40">
        <f>IFERROR(daily_activity3[[#This Row],[TrackerDistance]]/(daily_activity3[[#This Row],[Total Mintues]]*daily_activity3[[#This Row],[Step Length]]),0)</f>
        <v>3.6548611111111113</v>
      </c>
      <c r="U40">
        <v>119</v>
      </c>
      <c r="V40">
        <v>127</v>
      </c>
      <c r="W40">
        <v>8</v>
      </c>
    </row>
    <row r="41" spans="1:23" x14ac:dyDescent="0.3">
      <c r="A41">
        <v>1644430081</v>
      </c>
      <c r="B41" s="1">
        <v>42476</v>
      </c>
      <c r="C41" t="str">
        <f t="shared" si="0"/>
        <v>Saturday</v>
      </c>
      <c r="D41">
        <v>15300</v>
      </c>
      <c r="E41">
        <v>11.119999890000001</v>
      </c>
      <c r="F41">
        <v>11.119999890000001</v>
      </c>
      <c r="G41">
        <v>0</v>
      </c>
      <c r="H41">
        <v>4.0999999049999998</v>
      </c>
      <c r="I41">
        <v>1.8799999949999999</v>
      </c>
      <c r="J41">
        <v>5.0900001530000001</v>
      </c>
      <c r="K41">
        <v>0</v>
      </c>
      <c r="L41">
        <v>51</v>
      </c>
      <c r="M41">
        <v>42</v>
      </c>
      <c r="N41">
        <v>212</v>
      </c>
      <c r="O41">
        <v>1135</v>
      </c>
      <c r="P41">
        <v>3493</v>
      </c>
      <c r="Q41">
        <f>SUM(daily_activity3[[#This Row],[VeryActiveMinutes]:[SedentaryMinutes]])</f>
        <v>1440</v>
      </c>
      <c r="R41">
        <f>daily_activity3[[#This Row],[Total Mintues]]/60</f>
        <v>24</v>
      </c>
      <c r="S41">
        <f>IFERROR(daily_activity3[[#This Row],[TotalDistance]]/daily_activity3[[#This Row],[TotalSteps]],0)</f>
        <v>7.2679737843137256E-4</v>
      </c>
      <c r="T41">
        <f>IFERROR(daily_activity3[[#This Row],[TrackerDistance]]/(daily_activity3[[#This Row],[Total Mintues]]*daily_activity3[[#This Row],[Step Length]]),0)</f>
        <v>10.625000000000002</v>
      </c>
      <c r="U41">
        <v>119</v>
      </c>
      <c r="V41">
        <v>127</v>
      </c>
      <c r="W41">
        <v>8</v>
      </c>
    </row>
    <row r="42" spans="1:23" x14ac:dyDescent="0.3">
      <c r="A42">
        <v>1644430081</v>
      </c>
      <c r="B42" s="1">
        <v>42477</v>
      </c>
      <c r="C42" t="str">
        <f t="shared" si="0"/>
        <v>Sunday</v>
      </c>
      <c r="D42">
        <v>8757</v>
      </c>
      <c r="E42">
        <v>6.3699998860000004</v>
      </c>
      <c r="F42">
        <v>6.3699998860000004</v>
      </c>
      <c r="G42">
        <v>0</v>
      </c>
      <c r="H42">
        <v>2.25</v>
      </c>
      <c r="I42">
        <v>0.56999999300000004</v>
      </c>
      <c r="J42">
        <v>3.5499999519999998</v>
      </c>
      <c r="K42">
        <v>0</v>
      </c>
      <c r="L42">
        <v>29</v>
      </c>
      <c r="M42">
        <v>13</v>
      </c>
      <c r="N42">
        <v>186</v>
      </c>
      <c r="O42">
        <v>1212</v>
      </c>
      <c r="P42">
        <v>3011</v>
      </c>
      <c r="Q42">
        <f>SUM(daily_activity3[[#This Row],[VeryActiveMinutes]:[SedentaryMinutes]])</f>
        <v>1440</v>
      </c>
      <c r="R42">
        <f>daily_activity3[[#This Row],[Total Mintues]]/60</f>
        <v>24</v>
      </c>
      <c r="S42">
        <f>IFERROR(daily_activity3[[#This Row],[TotalDistance]]/daily_activity3[[#This Row],[TotalSteps]],0)</f>
        <v>7.2741805252940505E-4</v>
      </c>
      <c r="T42">
        <f>IFERROR(daily_activity3[[#This Row],[TrackerDistance]]/(daily_activity3[[#This Row],[Total Mintues]]*daily_activity3[[#This Row],[Step Length]]),0)</f>
        <v>6.0812499999999998</v>
      </c>
      <c r="U42">
        <v>119</v>
      </c>
      <c r="V42">
        <v>127</v>
      </c>
      <c r="W42">
        <v>8</v>
      </c>
    </row>
    <row r="43" spans="1:23" x14ac:dyDescent="0.3">
      <c r="A43">
        <v>1644430081</v>
      </c>
      <c r="B43" s="1">
        <v>42478</v>
      </c>
      <c r="C43" t="str">
        <f t="shared" si="0"/>
        <v>Monday</v>
      </c>
      <c r="D43">
        <v>7132</v>
      </c>
      <c r="E43">
        <v>5.1900000569999998</v>
      </c>
      <c r="F43">
        <v>5.1900000569999998</v>
      </c>
      <c r="G43">
        <v>0</v>
      </c>
      <c r="H43">
        <v>1.0700000519999999</v>
      </c>
      <c r="I43">
        <v>1.6699999569999999</v>
      </c>
      <c r="J43">
        <v>2.4500000480000002</v>
      </c>
      <c r="K43">
        <v>0</v>
      </c>
      <c r="L43">
        <v>15</v>
      </c>
      <c r="M43">
        <v>33</v>
      </c>
      <c r="N43">
        <v>121</v>
      </c>
      <c r="O43">
        <v>1271</v>
      </c>
      <c r="P43">
        <v>2806</v>
      </c>
      <c r="Q43">
        <f>SUM(daily_activity3[[#This Row],[VeryActiveMinutes]:[SedentaryMinutes]])</f>
        <v>1440</v>
      </c>
      <c r="R43">
        <f>daily_activity3[[#This Row],[Total Mintues]]/60</f>
        <v>24</v>
      </c>
      <c r="S43">
        <f>IFERROR(daily_activity3[[#This Row],[TotalDistance]]/daily_activity3[[#This Row],[TotalSteps]],0)</f>
        <v>7.2770612128435219E-4</v>
      </c>
      <c r="T43">
        <f>IFERROR(daily_activity3[[#This Row],[TrackerDistance]]/(daily_activity3[[#This Row],[Total Mintues]]*daily_activity3[[#This Row],[Step Length]]),0)</f>
        <v>4.9527777777777775</v>
      </c>
      <c r="U43">
        <v>119</v>
      </c>
      <c r="V43">
        <v>127</v>
      </c>
      <c r="W43">
        <v>8</v>
      </c>
    </row>
    <row r="44" spans="1:23" x14ac:dyDescent="0.3">
      <c r="A44">
        <v>1644430081</v>
      </c>
      <c r="B44" s="1">
        <v>42479</v>
      </c>
      <c r="C44" t="str">
        <f t="shared" si="0"/>
        <v>Tuesday</v>
      </c>
      <c r="D44">
        <v>11256</v>
      </c>
      <c r="E44">
        <v>8.1800003050000001</v>
      </c>
      <c r="F44">
        <v>8.1800003050000001</v>
      </c>
      <c r="G44">
        <v>0</v>
      </c>
      <c r="H44">
        <v>0.36000001399999998</v>
      </c>
      <c r="I44">
        <v>2.5299999710000001</v>
      </c>
      <c r="J44">
        <v>5.3000001909999996</v>
      </c>
      <c r="K44">
        <v>0</v>
      </c>
      <c r="L44">
        <v>5</v>
      </c>
      <c r="M44">
        <v>58</v>
      </c>
      <c r="N44">
        <v>278</v>
      </c>
      <c r="O44">
        <v>1099</v>
      </c>
      <c r="P44">
        <v>3300</v>
      </c>
      <c r="Q44">
        <f>SUM(daily_activity3[[#This Row],[VeryActiveMinutes]:[SedentaryMinutes]])</f>
        <v>1440</v>
      </c>
      <c r="R44">
        <f>daily_activity3[[#This Row],[Total Mintues]]/60</f>
        <v>24</v>
      </c>
      <c r="S44">
        <f>IFERROR(daily_activity3[[#This Row],[TotalDistance]]/daily_activity3[[#This Row],[TotalSteps]],0)</f>
        <v>7.2672355232764746E-4</v>
      </c>
      <c r="T44">
        <f>IFERROR(daily_activity3[[#This Row],[TrackerDistance]]/(daily_activity3[[#This Row],[Total Mintues]]*daily_activity3[[#This Row],[Step Length]]),0)</f>
        <v>7.8166666666666673</v>
      </c>
      <c r="U44">
        <v>119</v>
      </c>
      <c r="V44">
        <v>127</v>
      </c>
      <c r="W44">
        <v>8</v>
      </c>
    </row>
    <row r="45" spans="1:23" x14ac:dyDescent="0.3">
      <c r="A45">
        <v>1644430081</v>
      </c>
      <c r="B45" s="1">
        <v>42480</v>
      </c>
      <c r="C45" t="str">
        <f t="shared" si="0"/>
        <v>Wednesday</v>
      </c>
      <c r="D45">
        <v>2436</v>
      </c>
      <c r="E45">
        <v>1.769999981</v>
      </c>
      <c r="F45">
        <v>1.769999981</v>
      </c>
      <c r="G45">
        <v>0</v>
      </c>
      <c r="H45">
        <v>0</v>
      </c>
      <c r="I45">
        <v>0</v>
      </c>
      <c r="J45">
        <v>1.7599999900000001</v>
      </c>
      <c r="K45">
        <v>0.01</v>
      </c>
      <c r="L45">
        <v>0</v>
      </c>
      <c r="M45">
        <v>0</v>
      </c>
      <c r="N45">
        <v>125</v>
      </c>
      <c r="O45">
        <v>1315</v>
      </c>
      <c r="P45">
        <v>2430</v>
      </c>
      <c r="Q45">
        <f>SUM(daily_activity3[[#This Row],[VeryActiveMinutes]:[SedentaryMinutes]])</f>
        <v>1440</v>
      </c>
      <c r="R45">
        <f>daily_activity3[[#This Row],[Total Mintues]]/60</f>
        <v>24</v>
      </c>
      <c r="S45">
        <f>IFERROR(daily_activity3[[#This Row],[TotalDistance]]/daily_activity3[[#This Row],[TotalSteps]],0)</f>
        <v>7.2660097742200324E-4</v>
      </c>
      <c r="T45">
        <f>IFERROR(daily_activity3[[#This Row],[TrackerDistance]]/(daily_activity3[[#This Row],[Total Mintues]]*daily_activity3[[#This Row],[Step Length]]),0)</f>
        <v>1.6916666666666667</v>
      </c>
      <c r="U45">
        <v>119</v>
      </c>
      <c r="V45">
        <v>127</v>
      </c>
      <c r="W45">
        <v>8</v>
      </c>
    </row>
    <row r="46" spans="1:23" x14ac:dyDescent="0.3">
      <c r="A46">
        <v>1644430081</v>
      </c>
      <c r="B46" s="1">
        <v>42481</v>
      </c>
      <c r="C46" t="str">
        <f t="shared" si="0"/>
        <v>Thursday</v>
      </c>
      <c r="D46">
        <v>1223</v>
      </c>
      <c r="E46">
        <v>0.88999998599999997</v>
      </c>
      <c r="F46">
        <v>0.88999998599999997</v>
      </c>
      <c r="G46">
        <v>0</v>
      </c>
      <c r="H46">
        <v>0</v>
      </c>
      <c r="I46">
        <v>0</v>
      </c>
      <c r="J46">
        <v>0.87999999500000003</v>
      </c>
      <c r="K46">
        <v>0.01</v>
      </c>
      <c r="L46">
        <v>0</v>
      </c>
      <c r="M46">
        <v>0</v>
      </c>
      <c r="N46">
        <v>38</v>
      </c>
      <c r="O46">
        <v>1402</v>
      </c>
      <c r="P46">
        <v>2140</v>
      </c>
      <c r="Q46">
        <f>SUM(daily_activity3[[#This Row],[VeryActiveMinutes]:[SedentaryMinutes]])</f>
        <v>1440</v>
      </c>
      <c r="R46">
        <f>daily_activity3[[#This Row],[Total Mintues]]/60</f>
        <v>24</v>
      </c>
      <c r="S46">
        <f>IFERROR(daily_activity3[[#This Row],[TotalDistance]]/daily_activity3[[#This Row],[TotalSteps]],0)</f>
        <v>7.2771871300081759E-4</v>
      </c>
      <c r="T46">
        <f>IFERROR(daily_activity3[[#This Row],[TrackerDistance]]/(daily_activity3[[#This Row],[Total Mintues]]*daily_activity3[[#This Row],[Step Length]]),0)</f>
        <v>0.84930555555555565</v>
      </c>
      <c r="U46">
        <v>119</v>
      </c>
      <c r="V46">
        <v>127</v>
      </c>
      <c r="W46">
        <v>8</v>
      </c>
    </row>
    <row r="47" spans="1:23" x14ac:dyDescent="0.3">
      <c r="A47">
        <v>1644430081</v>
      </c>
      <c r="B47" s="1">
        <v>42482</v>
      </c>
      <c r="C47" t="str">
        <f t="shared" si="0"/>
        <v>Friday</v>
      </c>
      <c r="D47">
        <v>3673</v>
      </c>
      <c r="E47">
        <v>2.670000076</v>
      </c>
      <c r="F47">
        <v>2.670000076</v>
      </c>
      <c r="G47">
        <v>0</v>
      </c>
      <c r="H47">
        <v>0</v>
      </c>
      <c r="I47">
        <v>0</v>
      </c>
      <c r="J47">
        <v>2.6600000860000002</v>
      </c>
      <c r="K47">
        <v>0.01</v>
      </c>
      <c r="L47">
        <v>0</v>
      </c>
      <c r="M47">
        <v>0</v>
      </c>
      <c r="N47">
        <v>86</v>
      </c>
      <c r="O47">
        <v>1354</v>
      </c>
      <c r="P47">
        <v>2344</v>
      </c>
      <c r="Q47">
        <f>SUM(daily_activity3[[#This Row],[VeryActiveMinutes]:[SedentaryMinutes]])</f>
        <v>1440</v>
      </c>
      <c r="R47">
        <f>daily_activity3[[#This Row],[Total Mintues]]/60</f>
        <v>24</v>
      </c>
      <c r="S47">
        <f>IFERROR(daily_activity3[[#This Row],[TotalDistance]]/daily_activity3[[#This Row],[TotalSteps]],0)</f>
        <v>7.2692623904165531E-4</v>
      </c>
      <c r="T47">
        <f>IFERROR(daily_activity3[[#This Row],[TrackerDistance]]/(daily_activity3[[#This Row],[Total Mintues]]*daily_activity3[[#This Row],[Step Length]]),0)</f>
        <v>2.5506944444444448</v>
      </c>
      <c r="U47">
        <v>119</v>
      </c>
      <c r="V47">
        <v>127</v>
      </c>
      <c r="W47">
        <v>8</v>
      </c>
    </row>
    <row r="48" spans="1:23" x14ac:dyDescent="0.3">
      <c r="A48">
        <v>1644430081</v>
      </c>
      <c r="B48" s="1">
        <v>42483</v>
      </c>
      <c r="C48" t="str">
        <f t="shared" si="0"/>
        <v>Saturday</v>
      </c>
      <c r="D48">
        <v>6637</v>
      </c>
      <c r="E48">
        <v>4.829999924</v>
      </c>
      <c r="F48">
        <v>4.829999924</v>
      </c>
      <c r="G48">
        <v>0</v>
      </c>
      <c r="H48">
        <v>0</v>
      </c>
      <c r="I48">
        <v>0.579999983</v>
      </c>
      <c r="J48">
        <v>4.25</v>
      </c>
      <c r="K48">
        <v>0</v>
      </c>
      <c r="L48">
        <v>0</v>
      </c>
      <c r="M48">
        <v>15</v>
      </c>
      <c r="N48">
        <v>160</v>
      </c>
      <c r="O48">
        <v>1265</v>
      </c>
      <c r="P48">
        <v>2677</v>
      </c>
      <c r="Q48">
        <f>SUM(daily_activity3[[#This Row],[VeryActiveMinutes]:[SedentaryMinutes]])</f>
        <v>1440</v>
      </c>
      <c r="R48">
        <f>daily_activity3[[#This Row],[Total Mintues]]/60</f>
        <v>24</v>
      </c>
      <c r="S48">
        <f>IFERROR(daily_activity3[[#This Row],[TotalDistance]]/daily_activity3[[#This Row],[TotalSteps]],0)</f>
        <v>7.2773842458942288E-4</v>
      </c>
      <c r="T48">
        <f>IFERROR(daily_activity3[[#This Row],[TrackerDistance]]/(daily_activity3[[#This Row],[Total Mintues]]*daily_activity3[[#This Row],[Step Length]]),0)</f>
        <v>4.6090277777777784</v>
      </c>
      <c r="U48">
        <v>119</v>
      </c>
      <c r="V48">
        <v>127</v>
      </c>
      <c r="W48">
        <v>8</v>
      </c>
    </row>
    <row r="49" spans="1:23" x14ac:dyDescent="0.3">
      <c r="A49">
        <v>1644430081</v>
      </c>
      <c r="B49" s="1">
        <v>42484</v>
      </c>
      <c r="C49" t="str">
        <f t="shared" si="0"/>
        <v>Sunday</v>
      </c>
      <c r="D49">
        <v>3321</v>
      </c>
      <c r="E49">
        <v>2.4100000860000002</v>
      </c>
      <c r="F49">
        <v>2.4100000860000002</v>
      </c>
      <c r="G49">
        <v>0</v>
      </c>
      <c r="H49">
        <v>0</v>
      </c>
      <c r="I49">
        <v>0</v>
      </c>
      <c r="J49">
        <v>2.4100000860000002</v>
      </c>
      <c r="K49">
        <v>0</v>
      </c>
      <c r="L49">
        <v>0</v>
      </c>
      <c r="M49">
        <v>0</v>
      </c>
      <c r="N49">
        <v>89</v>
      </c>
      <c r="O49">
        <v>1351</v>
      </c>
      <c r="P49">
        <v>2413</v>
      </c>
      <c r="Q49">
        <f>SUM(daily_activity3[[#This Row],[VeryActiveMinutes]:[SedentaryMinutes]])</f>
        <v>1440</v>
      </c>
      <c r="R49">
        <f>daily_activity3[[#This Row],[Total Mintues]]/60</f>
        <v>24</v>
      </c>
      <c r="S49">
        <f>IFERROR(daily_activity3[[#This Row],[TotalDistance]]/daily_activity3[[#This Row],[TotalSteps]],0)</f>
        <v>7.2568506052393862E-4</v>
      </c>
      <c r="T49">
        <f>IFERROR(daily_activity3[[#This Row],[TrackerDistance]]/(daily_activity3[[#This Row],[Total Mintues]]*daily_activity3[[#This Row],[Step Length]]),0)</f>
        <v>2.3062499999999999</v>
      </c>
      <c r="U49">
        <v>119</v>
      </c>
      <c r="V49">
        <v>127</v>
      </c>
      <c r="W49">
        <v>8</v>
      </c>
    </row>
    <row r="50" spans="1:23" x14ac:dyDescent="0.3">
      <c r="A50">
        <v>1644430081</v>
      </c>
      <c r="B50" s="1">
        <v>42485</v>
      </c>
      <c r="C50" t="str">
        <f t="shared" si="0"/>
        <v>Monday</v>
      </c>
      <c r="D50">
        <v>3580</v>
      </c>
      <c r="E50">
        <v>2.5999999049999998</v>
      </c>
      <c r="F50">
        <v>2.5999999049999998</v>
      </c>
      <c r="G50">
        <v>0</v>
      </c>
      <c r="H50">
        <v>0.58999997400000004</v>
      </c>
      <c r="I50">
        <v>5.9999998999999998E-2</v>
      </c>
      <c r="J50">
        <v>1.9500000479999999</v>
      </c>
      <c r="K50">
        <v>0</v>
      </c>
      <c r="L50">
        <v>8</v>
      </c>
      <c r="M50">
        <v>1</v>
      </c>
      <c r="N50">
        <v>94</v>
      </c>
      <c r="O50">
        <v>1337</v>
      </c>
      <c r="P50">
        <v>2497</v>
      </c>
      <c r="Q50">
        <f>SUM(daily_activity3[[#This Row],[VeryActiveMinutes]:[SedentaryMinutes]])</f>
        <v>1440</v>
      </c>
      <c r="R50">
        <f>daily_activity3[[#This Row],[Total Mintues]]/60</f>
        <v>24</v>
      </c>
      <c r="S50">
        <f>IFERROR(daily_activity3[[#This Row],[TotalDistance]]/daily_activity3[[#This Row],[TotalSteps]],0)</f>
        <v>7.2625695670391053E-4</v>
      </c>
      <c r="T50">
        <f>IFERROR(daily_activity3[[#This Row],[TrackerDistance]]/(daily_activity3[[#This Row],[Total Mintues]]*daily_activity3[[#This Row],[Step Length]]),0)</f>
        <v>2.4861111111111112</v>
      </c>
      <c r="U50">
        <v>119</v>
      </c>
      <c r="V50">
        <v>127</v>
      </c>
      <c r="W50">
        <v>8</v>
      </c>
    </row>
    <row r="51" spans="1:23" x14ac:dyDescent="0.3">
      <c r="A51">
        <v>1644430081</v>
      </c>
      <c r="B51" s="1">
        <v>42486</v>
      </c>
      <c r="C51" t="str">
        <f t="shared" si="0"/>
        <v>Tuesday</v>
      </c>
      <c r="D51">
        <v>9919</v>
      </c>
      <c r="E51">
        <v>7.2100000380000004</v>
      </c>
      <c r="F51">
        <v>7.2100000380000004</v>
      </c>
      <c r="G51">
        <v>0</v>
      </c>
      <c r="H51">
        <v>0.80000001200000004</v>
      </c>
      <c r="I51">
        <v>1.7200000289999999</v>
      </c>
      <c r="J51">
        <v>4.6900000569999998</v>
      </c>
      <c r="K51">
        <v>0</v>
      </c>
      <c r="L51">
        <v>11</v>
      </c>
      <c r="M51">
        <v>41</v>
      </c>
      <c r="N51">
        <v>223</v>
      </c>
      <c r="O51">
        <v>1165</v>
      </c>
      <c r="P51">
        <v>3123</v>
      </c>
      <c r="Q51">
        <f>SUM(daily_activity3[[#This Row],[VeryActiveMinutes]:[SedentaryMinutes]])</f>
        <v>1440</v>
      </c>
      <c r="R51">
        <f>daily_activity3[[#This Row],[Total Mintues]]/60</f>
        <v>24</v>
      </c>
      <c r="S51">
        <f>IFERROR(daily_activity3[[#This Row],[TotalDistance]]/daily_activity3[[#This Row],[TotalSteps]],0)</f>
        <v>7.2688779493900596E-4</v>
      </c>
      <c r="T51">
        <f>IFERROR(daily_activity3[[#This Row],[TrackerDistance]]/(daily_activity3[[#This Row],[Total Mintues]]*daily_activity3[[#This Row],[Step Length]]),0)</f>
        <v>6.8881944444444452</v>
      </c>
      <c r="U51">
        <v>119</v>
      </c>
      <c r="V51">
        <v>127</v>
      </c>
      <c r="W51">
        <v>8</v>
      </c>
    </row>
    <row r="52" spans="1:23" x14ac:dyDescent="0.3">
      <c r="A52">
        <v>1644430081</v>
      </c>
      <c r="B52" s="1">
        <v>42487</v>
      </c>
      <c r="C52" t="str">
        <f t="shared" si="0"/>
        <v>Wednesday</v>
      </c>
      <c r="D52">
        <v>3032</v>
      </c>
      <c r="E52">
        <v>2.2000000480000002</v>
      </c>
      <c r="F52">
        <v>2.2000000480000002</v>
      </c>
      <c r="G52">
        <v>0</v>
      </c>
      <c r="H52">
        <v>0</v>
      </c>
      <c r="I52">
        <v>0</v>
      </c>
      <c r="J52">
        <v>2.2000000480000002</v>
      </c>
      <c r="K52">
        <v>0</v>
      </c>
      <c r="L52">
        <v>0</v>
      </c>
      <c r="M52">
        <v>0</v>
      </c>
      <c r="N52">
        <v>118</v>
      </c>
      <c r="O52">
        <v>1322</v>
      </c>
      <c r="P52">
        <v>2489</v>
      </c>
      <c r="Q52">
        <f>SUM(daily_activity3[[#This Row],[VeryActiveMinutes]:[SedentaryMinutes]])</f>
        <v>1440</v>
      </c>
      <c r="R52">
        <f>daily_activity3[[#This Row],[Total Mintues]]/60</f>
        <v>24</v>
      </c>
      <c r="S52">
        <f>IFERROR(daily_activity3[[#This Row],[TotalDistance]]/daily_activity3[[#This Row],[TotalSteps]],0)</f>
        <v>7.2559368337730881E-4</v>
      </c>
      <c r="T52">
        <f>IFERROR(daily_activity3[[#This Row],[TrackerDistance]]/(daily_activity3[[#This Row],[Total Mintues]]*daily_activity3[[#This Row],[Step Length]]),0)</f>
        <v>2.1055555555555556</v>
      </c>
      <c r="U52">
        <v>119</v>
      </c>
      <c r="V52">
        <v>127</v>
      </c>
      <c r="W52">
        <v>8</v>
      </c>
    </row>
    <row r="53" spans="1:23" x14ac:dyDescent="0.3">
      <c r="A53">
        <v>1644430081</v>
      </c>
      <c r="B53" s="1">
        <v>42488</v>
      </c>
      <c r="C53" t="str">
        <f t="shared" si="0"/>
        <v>Thursday</v>
      </c>
      <c r="D53">
        <v>9405</v>
      </c>
      <c r="E53">
        <v>6.8400001530000001</v>
      </c>
      <c r="F53">
        <v>6.8400001530000001</v>
      </c>
      <c r="G53">
        <v>0</v>
      </c>
      <c r="H53">
        <v>0.20000000300000001</v>
      </c>
      <c r="I53">
        <v>2.3199999330000001</v>
      </c>
      <c r="J53">
        <v>4.3099999430000002</v>
      </c>
      <c r="K53">
        <v>0</v>
      </c>
      <c r="L53">
        <v>3</v>
      </c>
      <c r="M53">
        <v>53</v>
      </c>
      <c r="N53">
        <v>227</v>
      </c>
      <c r="O53">
        <v>1157</v>
      </c>
      <c r="P53">
        <v>3108</v>
      </c>
      <c r="Q53">
        <f>SUM(daily_activity3[[#This Row],[VeryActiveMinutes]:[SedentaryMinutes]])</f>
        <v>1440</v>
      </c>
      <c r="R53">
        <f>daily_activity3[[#This Row],[Total Mintues]]/60</f>
        <v>24</v>
      </c>
      <c r="S53">
        <f>IFERROR(daily_activity3[[#This Row],[TotalDistance]]/daily_activity3[[#This Row],[TotalSteps]],0)</f>
        <v>7.2727274354066984E-4</v>
      </c>
      <c r="T53">
        <f>IFERROR(daily_activity3[[#This Row],[TrackerDistance]]/(daily_activity3[[#This Row],[Total Mintues]]*daily_activity3[[#This Row],[Step Length]]),0)</f>
        <v>6.53125</v>
      </c>
      <c r="U53">
        <v>119</v>
      </c>
      <c r="V53">
        <v>127</v>
      </c>
      <c r="W53">
        <v>8</v>
      </c>
    </row>
    <row r="54" spans="1:23" x14ac:dyDescent="0.3">
      <c r="A54">
        <v>1644430081</v>
      </c>
      <c r="B54" s="1">
        <v>42489</v>
      </c>
      <c r="C54" t="str">
        <f t="shared" si="0"/>
        <v>Friday</v>
      </c>
      <c r="D54">
        <v>3176</v>
      </c>
      <c r="E54">
        <v>2.3099999430000002</v>
      </c>
      <c r="F54">
        <v>2.3099999430000002</v>
      </c>
      <c r="G54">
        <v>0</v>
      </c>
      <c r="H54">
        <v>0</v>
      </c>
      <c r="I54">
        <v>0</v>
      </c>
      <c r="J54">
        <v>2.3099999430000002</v>
      </c>
      <c r="K54">
        <v>0</v>
      </c>
      <c r="L54">
        <v>0</v>
      </c>
      <c r="M54">
        <v>0</v>
      </c>
      <c r="N54">
        <v>120</v>
      </c>
      <c r="O54">
        <v>1193</v>
      </c>
      <c r="P54">
        <v>2498</v>
      </c>
      <c r="Q54">
        <f>SUM(daily_activity3[[#This Row],[VeryActiveMinutes]:[SedentaryMinutes]])</f>
        <v>1313</v>
      </c>
      <c r="R54">
        <f>daily_activity3[[#This Row],[Total Mintues]]/60</f>
        <v>21.883333333333333</v>
      </c>
      <c r="S54">
        <f>IFERROR(daily_activity3[[#This Row],[TotalDistance]]/daily_activity3[[#This Row],[TotalSteps]],0)</f>
        <v>7.2732995686397995E-4</v>
      </c>
      <c r="T54">
        <f>IFERROR(daily_activity3[[#This Row],[TrackerDistance]]/(daily_activity3[[#This Row],[Total Mintues]]*daily_activity3[[#This Row],[Step Length]]),0)</f>
        <v>2.4188880426504187</v>
      </c>
      <c r="U54">
        <v>119</v>
      </c>
      <c r="V54">
        <v>127</v>
      </c>
      <c r="W54">
        <v>8</v>
      </c>
    </row>
    <row r="55" spans="1:23" x14ac:dyDescent="0.3">
      <c r="A55">
        <v>1644430081</v>
      </c>
      <c r="B55" s="1">
        <v>42490</v>
      </c>
      <c r="C55" t="str">
        <f t="shared" si="0"/>
        <v>Saturday</v>
      </c>
      <c r="D55">
        <v>18213</v>
      </c>
      <c r="E55">
        <v>13.239999770000001</v>
      </c>
      <c r="F55">
        <v>13.239999770000001</v>
      </c>
      <c r="G55">
        <v>0</v>
      </c>
      <c r="H55">
        <v>0.62999999500000003</v>
      </c>
      <c r="I55">
        <v>3.1400001049999999</v>
      </c>
      <c r="J55">
        <v>9.4600000380000004</v>
      </c>
      <c r="K55">
        <v>0</v>
      </c>
      <c r="L55">
        <v>9</v>
      </c>
      <c r="M55">
        <v>71</v>
      </c>
      <c r="N55">
        <v>402</v>
      </c>
      <c r="O55">
        <v>816</v>
      </c>
      <c r="P55">
        <v>3846</v>
      </c>
      <c r="Q55">
        <f>SUM(daily_activity3[[#This Row],[VeryActiveMinutes]:[SedentaryMinutes]])</f>
        <v>1298</v>
      </c>
      <c r="R55">
        <f>daily_activity3[[#This Row],[Total Mintues]]/60</f>
        <v>21.633333333333333</v>
      </c>
      <c r="S55">
        <f>IFERROR(daily_activity3[[#This Row],[TotalDistance]]/daily_activity3[[#This Row],[TotalSteps]],0)</f>
        <v>7.2695326250480426E-4</v>
      </c>
      <c r="T55">
        <f>IFERROR(daily_activity3[[#This Row],[TrackerDistance]]/(daily_activity3[[#This Row],[Total Mintues]]*daily_activity3[[#This Row],[Step Length]]),0)</f>
        <v>14.031587057010785</v>
      </c>
      <c r="U55">
        <v>119</v>
      </c>
      <c r="V55">
        <v>127</v>
      </c>
      <c r="W55">
        <v>8</v>
      </c>
    </row>
    <row r="56" spans="1:23" x14ac:dyDescent="0.3">
      <c r="A56">
        <v>1844505072</v>
      </c>
      <c r="B56" s="1">
        <v>42473</v>
      </c>
      <c r="C56" t="str">
        <f t="shared" si="0"/>
        <v>Wednesday</v>
      </c>
      <c r="D56">
        <v>4929</v>
      </c>
      <c r="E56">
        <v>3.2599999899999998</v>
      </c>
      <c r="F56">
        <v>3.2599999899999998</v>
      </c>
      <c r="G56">
        <v>0</v>
      </c>
      <c r="H56">
        <v>0</v>
      </c>
      <c r="I56">
        <v>0</v>
      </c>
      <c r="J56">
        <v>3.2599999899999998</v>
      </c>
      <c r="K56">
        <v>0</v>
      </c>
      <c r="L56">
        <v>0</v>
      </c>
      <c r="M56">
        <v>0</v>
      </c>
      <c r="N56">
        <v>248</v>
      </c>
      <c r="O56">
        <v>1192</v>
      </c>
      <c r="P56">
        <v>1860</v>
      </c>
      <c r="Q56">
        <f>SUM(daily_activity3[[#This Row],[VeryActiveMinutes]:[SedentaryMinutes]])</f>
        <v>1440</v>
      </c>
      <c r="R56">
        <f>daily_activity3[[#This Row],[Total Mintues]]/60</f>
        <v>24</v>
      </c>
      <c r="S56">
        <f>IFERROR(daily_activity3[[#This Row],[TotalDistance]]/daily_activity3[[#This Row],[TotalSteps]],0)</f>
        <v>6.6139176100628923E-4</v>
      </c>
      <c r="T56">
        <f>IFERROR(daily_activity3[[#This Row],[TrackerDistance]]/(daily_activity3[[#This Row],[Total Mintues]]*daily_activity3[[#This Row],[Step Length]]),0)</f>
        <v>3.4229166666666671</v>
      </c>
      <c r="U56">
        <v>644</v>
      </c>
      <c r="V56">
        <v>961</v>
      </c>
      <c r="W56">
        <v>317</v>
      </c>
    </row>
    <row r="57" spans="1:23" x14ac:dyDescent="0.3">
      <c r="A57">
        <v>1844505072</v>
      </c>
      <c r="B57" s="1">
        <v>42474</v>
      </c>
      <c r="C57" t="str">
        <f t="shared" si="0"/>
        <v>Thursday</v>
      </c>
      <c r="D57">
        <v>7937</v>
      </c>
      <c r="E57">
        <v>5.25</v>
      </c>
      <c r="F57">
        <v>5.25</v>
      </c>
      <c r="G57">
        <v>0</v>
      </c>
      <c r="H57">
        <v>0</v>
      </c>
      <c r="I57">
        <v>0</v>
      </c>
      <c r="J57">
        <v>5.2300000190000002</v>
      </c>
      <c r="K57">
        <v>0</v>
      </c>
      <c r="L57">
        <v>0</v>
      </c>
      <c r="M57">
        <v>0</v>
      </c>
      <c r="N57">
        <v>373</v>
      </c>
      <c r="O57">
        <v>843</v>
      </c>
      <c r="P57">
        <v>2130</v>
      </c>
      <c r="Q57">
        <f>SUM(daily_activity3[[#This Row],[VeryActiveMinutes]:[SedentaryMinutes]])</f>
        <v>1216</v>
      </c>
      <c r="R57">
        <f>daily_activity3[[#This Row],[Total Mintues]]/60</f>
        <v>20.266666666666666</v>
      </c>
      <c r="S57">
        <f>IFERROR(daily_activity3[[#This Row],[TotalDistance]]/daily_activity3[[#This Row],[TotalSteps]],0)</f>
        <v>6.6145898954264831E-4</v>
      </c>
      <c r="T57">
        <f>IFERROR(daily_activity3[[#This Row],[TrackerDistance]]/(daily_activity3[[#This Row],[Total Mintues]]*daily_activity3[[#This Row],[Step Length]]),0)</f>
        <v>6.5271381578947372</v>
      </c>
      <c r="U57">
        <v>644</v>
      </c>
      <c r="V57">
        <v>961</v>
      </c>
      <c r="W57">
        <v>317</v>
      </c>
    </row>
    <row r="58" spans="1:23" x14ac:dyDescent="0.3">
      <c r="A58">
        <v>1844505072</v>
      </c>
      <c r="B58" s="1">
        <v>42475</v>
      </c>
      <c r="C58" t="str">
        <f t="shared" si="0"/>
        <v>Friday</v>
      </c>
      <c r="D58">
        <v>3844</v>
      </c>
      <c r="E58">
        <v>2.539999962</v>
      </c>
      <c r="F58">
        <v>2.539999962</v>
      </c>
      <c r="G58">
        <v>0</v>
      </c>
      <c r="H58">
        <v>0</v>
      </c>
      <c r="I58">
        <v>0</v>
      </c>
      <c r="J58">
        <v>2.539999962</v>
      </c>
      <c r="K58">
        <v>0</v>
      </c>
      <c r="L58">
        <v>0</v>
      </c>
      <c r="M58">
        <v>0</v>
      </c>
      <c r="N58">
        <v>176</v>
      </c>
      <c r="O58">
        <v>527</v>
      </c>
      <c r="P58">
        <v>1725</v>
      </c>
      <c r="Q58">
        <f>SUM(daily_activity3[[#This Row],[VeryActiveMinutes]:[SedentaryMinutes]])</f>
        <v>703</v>
      </c>
      <c r="R58">
        <f>daily_activity3[[#This Row],[Total Mintues]]/60</f>
        <v>11.716666666666667</v>
      </c>
      <c r="S58">
        <f>IFERROR(daily_activity3[[#This Row],[TotalDistance]]/daily_activity3[[#This Row],[TotalSteps]],0)</f>
        <v>6.6077002133194584E-4</v>
      </c>
      <c r="T58">
        <f>IFERROR(daily_activity3[[#This Row],[TrackerDistance]]/(daily_activity3[[#This Row],[Total Mintues]]*daily_activity3[[#This Row],[Step Length]]),0)</f>
        <v>5.4679943100995736</v>
      </c>
      <c r="U58">
        <v>644</v>
      </c>
      <c r="V58">
        <v>961</v>
      </c>
      <c r="W58">
        <v>317</v>
      </c>
    </row>
    <row r="59" spans="1:23" x14ac:dyDescent="0.3">
      <c r="A59">
        <v>1844505072</v>
      </c>
      <c r="B59" s="1">
        <v>42476</v>
      </c>
      <c r="C59" t="str">
        <f t="shared" si="0"/>
        <v>Saturday</v>
      </c>
      <c r="D59">
        <v>3414</v>
      </c>
      <c r="E59">
        <v>2.2599999899999998</v>
      </c>
      <c r="F59">
        <v>2.2599999899999998</v>
      </c>
      <c r="G59">
        <v>0</v>
      </c>
      <c r="H59">
        <v>0</v>
      </c>
      <c r="I59">
        <v>0</v>
      </c>
      <c r="J59">
        <v>2.2599999899999998</v>
      </c>
      <c r="K59">
        <v>0</v>
      </c>
      <c r="L59">
        <v>0</v>
      </c>
      <c r="M59">
        <v>0</v>
      </c>
      <c r="N59">
        <v>147</v>
      </c>
      <c r="O59">
        <v>1293</v>
      </c>
      <c r="P59">
        <v>1657</v>
      </c>
      <c r="Q59">
        <f>SUM(daily_activity3[[#This Row],[VeryActiveMinutes]:[SedentaryMinutes]])</f>
        <v>1440</v>
      </c>
      <c r="R59">
        <f>daily_activity3[[#This Row],[Total Mintues]]/60</f>
        <v>24</v>
      </c>
      <c r="S59">
        <f>IFERROR(daily_activity3[[#This Row],[TotalDistance]]/daily_activity3[[#This Row],[TotalSteps]],0)</f>
        <v>6.6198007908611597E-4</v>
      </c>
      <c r="T59">
        <f>IFERROR(daily_activity3[[#This Row],[TrackerDistance]]/(daily_activity3[[#This Row],[Total Mintues]]*daily_activity3[[#This Row],[Step Length]]),0)</f>
        <v>2.3708333333333331</v>
      </c>
      <c r="U59">
        <v>644</v>
      </c>
      <c r="V59">
        <v>961</v>
      </c>
      <c r="W59">
        <v>317</v>
      </c>
    </row>
    <row r="60" spans="1:23" x14ac:dyDescent="0.3">
      <c r="A60">
        <v>1844505072</v>
      </c>
      <c r="B60" s="1">
        <v>42477</v>
      </c>
      <c r="C60" t="str">
        <f t="shared" si="0"/>
        <v>Sunday</v>
      </c>
      <c r="D60">
        <v>4525</v>
      </c>
      <c r="E60">
        <v>2.9900000100000002</v>
      </c>
      <c r="F60">
        <v>2.9900000100000002</v>
      </c>
      <c r="G60">
        <v>0</v>
      </c>
      <c r="H60">
        <v>0.14000000100000001</v>
      </c>
      <c r="I60">
        <v>0.25999999000000001</v>
      </c>
      <c r="J60">
        <v>2.5899999139999998</v>
      </c>
      <c r="K60">
        <v>0</v>
      </c>
      <c r="L60">
        <v>2</v>
      </c>
      <c r="M60">
        <v>8</v>
      </c>
      <c r="N60">
        <v>199</v>
      </c>
      <c r="O60">
        <v>1231</v>
      </c>
      <c r="P60">
        <v>1793</v>
      </c>
      <c r="Q60">
        <f>SUM(daily_activity3[[#This Row],[VeryActiveMinutes]:[SedentaryMinutes]])</f>
        <v>1440</v>
      </c>
      <c r="R60">
        <f>daily_activity3[[#This Row],[Total Mintues]]/60</f>
        <v>24</v>
      </c>
      <c r="S60">
        <f>IFERROR(daily_activity3[[#This Row],[TotalDistance]]/daily_activity3[[#This Row],[TotalSteps]],0)</f>
        <v>6.6077348287292819E-4</v>
      </c>
      <c r="T60">
        <f>IFERROR(daily_activity3[[#This Row],[TrackerDistance]]/(daily_activity3[[#This Row],[Total Mintues]]*daily_activity3[[#This Row],[Step Length]]),0)</f>
        <v>3.1423611111111112</v>
      </c>
      <c r="U60">
        <v>644</v>
      </c>
      <c r="V60">
        <v>961</v>
      </c>
      <c r="W60">
        <v>317</v>
      </c>
    </row>
    <row r="61" spans="1:23" x14ac:dyDescent="0.3">
      <c r="A61">
        <v>1844505072</v>
      </c>
      <c r="B61" s="1">
        <v>42478</v>
      </c>
      <c r="C61" t="str">
        <f t="shared" si="0"/>
        <v>Monday</v>
      </c>
      <c r="D61">
        <v>4597</v>
      </c>
      <c r="E61">
        <v>3.039999962</v>
      </c>
      <c r="F61">
        <v>3.039999962</v>
      </c>
      <c r="G61">
        <v>0</v>
      </c>
      <c r="H61">
        <v>0</v>
      </c>
      <c r="I61">
        <v>0.47999998900000002</v>
      </c>
      <c r="J61">
        <v>2.5599999430000002</v>
      </c>
      <c r="K61">
        <v>0</v>
      </c>
      <c r="L61">
        <v>0</v>
      </c>
      <c r="M61">
        <v>12</v>
      </c>
      <c r="N61">
        <v>217</v>
      </c>
      <c r="O61">
        <v>1211</v>
      </c>
      <c r="P61">
        <v>1814</v>
      </c>
      <c r="Q61">
        <f>SUM(daily_activity3[[#This Row],[VeryActiveMinutes]:[SedentaryMinutes]])</f>
        <v>1440</v>
      </c>
      <c r="R61">
        <f>daily_activity3[[#This Row],[Total Mintues]]/60</f>
        <v>24</v>
      </c>
      <c r="S61">
        <f>IFERROR(daily_activity3[[#This Row],[TotalDistance]]/daily_activity3[[#This Row],[TotalSteps]],0)</f>
        <v>6.6130084011311728E-4</v>
      </c>
      <c r="T61">
        <f>IFERROR(daily_activity3[[#This Row],[TrackerDistance]]/(daily_activity3[[#This Row],[Total Mintues]]*daily_activity3[[#This Row],[Step Length]]),0)</f>
        <v>3.192361111111111</v>
      </c>
      <c r="U61">
        <v>644</v>
      </c>
      <c r="V61">
        <v>961</v>
      </c>
      <c r="W61">
        <v>317</v>
      </c>
    </row>
    <row r="62" spans="1:23" x14ac:dyDescent="0.3">
      <c r="A62">
        <v>1844505072</v>
      </c>
      <c r="B62" s="1">
        <v>42479</v>
      </c>
      <c r="C62" t="str">
        <f t="shared" si="0"/>
        <v>Tuesday</v>
      </c>
      <c r="D62">
        <v>197</v>
      </c>
      <c r="E62">
        <v>0.12999999500000001</v>
      </c>
      <c r="F62">
        <v>0.12999999500000001</v>
      </c>
      <c r="G62">
        <v>0</v>
      </c>
      <c r="H62">
        <v>0</v>
      </c>
      <c r="I62">
        <v>0</v>
      </c>
      <c r="J62">
        <v>0.12999999500000001</v>
      </c>
      <c r="K62">
        <v>0</v>
      </c>
      <c r="L62">
        <v>0</v>
      </c>
      <c r="M62">
        <v>0</v>
      </c>
      <c r="N62">
        <v>10</v>
      </c>
      <c r="O62">
        <v>1430</v>
      </c>
      <c r="P62">
        <v>1366</v>
      </c>
      <c r="Q62">
        <f>SUM(daily_activity3[[#This Row],[VeryActiveMinutes]:[SedentaryMinutes]])</f>
        <v>1440</v>
      </c>
      <c r="R62">
        <f>daily_activity3[[#This Row],[Total Mintues]]/60</f>
        <v>24</v>
      </c>
      <c r="S62">
        <f>IFERROR(daily_activity3[[#This Row],[TotalDistance]]/daily_activity3[[#This Row],[TotalSteps]],0)</f>
        <v>6.5989845177664974E-4</v>
      </c>
      <c r="T62">
        <f>IFERROR(daily_activity3[[#This Row],[TrackerDistance]]/(daily_activity3[[#This Row],[Total Mintues]]*daily_activity3[[#This Row],[Step Length]]),0)</f>
        <v>0.13680555555555557</v>
      </c>
      <c r="U62">
        <v>644</v>
      </c>
      <c r="V62">
        <v>961</v>
      </c>
      <c r="W62">
        <v>317</v>
      </c>
    </row>
    <row r="63" spans="1:23" x14ac:dyDescent="0.3">
      <c r="A63">
        <v>1844505072</v>
      </c>
      <c r="B63" s="1">
        <v>42480</v>
      </c>
      <c r="C63" t="str">
        <f t="shared" si="0"/>
        <v>Wednesday</v>
      </c>
      <c r="D63">
        <v>8</v>
      </c>
      <c r="E63">
        <v>0.01</v>
      </c>
      <c r="F63">
        <v>0.01</v>
      </c>
      <c r="G63">
        <v>0</v>
      </c>
      <c r="H63">
        <v>0</v>
      </c>
      <c r="I63">
        <v>0</v>
      </c>
      <c r="J63">
        <v>0.01</v>
      </c>
      <c r="K63">
        <v>0</v>
      </c>
      <c r="L63">
        <v>0</v>
      </c>
      <c r="M63">
        <v>0</v>
      </c>
      <c r="N63">
        <v>1</v>
      </c>
      <c r="O63">
        <v>1439</v>
      </c>
      <c r="P63">
        <v>1349</v>
      </c>
      <c r="Q63">
        <f>SUM(daily_activity3[[#This Row],[VeryActiveMinutes]:[SedentaryMinutes]])</f>
        <v>1440</v>
      </c>
      <c r="R63">
        <f>daily_activity3[[#This Row],[Total Mintues]]/60</f>
        <v>24</v>
      </c>
      <c r="S63">
        <f>IFERROR(daily_activity3[[#This Row],[TotalDistance]]/daily_activity3[[#This Row],[TotalSteps]],0)</f>
        <v>1.25E-3</v>
      </c>
      <c r="T63">
        <f>IFERROR(daily_activity3[[#This Row],[TrackerDistance]]/(daily_activity3[[#This Row],[Total Mintues]]*daily_activity3[[#This Row],[Step Length]]),0)</f>
        <v>5.5555555555555558E-3</v>
      </c>
      <c r="U63">
        <v>644</v>
      </c>
      <c r="V63">
        <v>961</v>
      </c>
      <c r="W63">
        <v>317</v>
      </c>
    </row>
    <row r="64" spans="1:23" x14ac:dyDescent="0.3">
      <c r="A64">
        <v>1844505072</v>
      </c>
      <c r="B64" s="1">
        <v>42481</v>
      </c>
      <c r="C64" t="str">
        <f t="shared" si="0"/>
        <v>Thursday</v>
      </c>
      <c r="D64">
        <v>8054</v>
      </c>
      <c r="E64">
        <v>5.3200001720000003</v>
      </c>
      <c r="F64">
        <v>5.3200001720000003</v>
      </c>
      <c r="G64">
        <v>0</v>
      </c>
      <c r="H64">
        <v>0.119999997</v>
      </c>
      <c r="I64">
        <v>0.519999981</v>
      </c>
      <c r="J64">
        <v>4.6799998279999997</v>
      </c>
      <c r="K64">
        <v>0</v>
      </c>
      <c r="L64">
        <v>2</v>
      </c>
      <c r="M64">
        <v>13</v>
      </c>
      <c r="N64">
        <v>308</v>
      </c>
      <c r="O64">
        <v>1117</v>
      </c>
      <c r="P64">
        <v>2062</v>
      </c>
      <c r="Q64">
        <f>SUM(daily_activity3[[#This Row],[VeryActiveMinutes]:[SedentaryMinutes]])</f>
        <v>1440</v>
      </c>
      <c r="R64">
        <f>daily_activity3[[#This Row],[Total Mintues]]/60</f>
        <v>24</v>
      </c>
      <c r="S64">
        <f>IFERROR(daily_activity3[[#This Row],[TotalDistance]]/daily_activity3[[#This Row],[TotalSteps]],0)</f>
        <v>6.6054136727092131E-4</v>
      </c>
      <c r="T64">
        <f>IFERROR(daily_activity3[[#This Row],[TrackerDistance]]/(daily_activity3[[#This Row],[Total Mintues]]*daily_activity3[[#This Row],[Step Length]]),0)</f>
        <v>5.5930555555555559</v>
      </c>
      <c r="U64">
        <v>644</v>
      </c>
      <c r="V64">
        <v>961</v>
      </c>
      <c r="W64">
        <v>317</v>
      </c>
    </row>
    <row r="65" spans="1:23" x14ac:dyDescent="0.3">
      <c r="A65">
        <v>1844505072</v>
      </c>
      <c r="B65" s="1">
        <v>42482</v>
      </c>
      <c r="C65" t="str">
        <f t="shared" si="0"/>
        <v>Friday</v>
      </c>
      <c r="D65">
        <v>5372</v>
      </c>
      <c r="E65">
        <v>3.5499999519999998</v>
      </c>
      <c r="F65">
        <v>3.5499999519999998</v>
      </c>
      <c r="G65">
        <v>0</v>
      </c>
      <c r="H65">
        <v>0</v>
      </c>
      <c r="I65">
        <v>0</v>
      </c>
      <c r="J65">
        <v>3.5499999519999998</v>
      </c>
      <c r="K65">
        <v>0</v>
      </c>
      <c r="L65">
        <v>0</v>
      </c>
      <c r="M65">
        <v>0</v>
      </c>
      <c r="N65">
        <v>220</v>
      </c>
      <c r="O65">
        <v>1220</v>
      </c>
      <c r="P65">
        <v>1827</v>
      </c>
      <c r="Q65">
        <f>SUM(daily_activity3[[#This Row],[VeryActiveMinutes]:[SedentaryMinutes]])</f>
        <v>1440</v>
      </c>
      <c r="R65">
        <f>daily_activity3[[#This Row],[Total Mintues]]/60</f>
        <v>24</v>
      </c>
      <c r="S65">
        <f>IFERROR(daily_activity3[[#This Row],[TotalDistance]]/daily_activity3[[#This Row],[TotalSteps]],0)</f>
        <v>6.6083394489947875E-4</v>
      </c>
      <c r="T65">
        <f>IFERROR(daily_activity3[[#This Row],[TrackerDistance]]/(daily_activity3[[#This Row],[Total Mintues]]*daily_activity3[[#This Row],[Step Length]]),0)</f>
        <v>3.7305555555555556</v>
      </c>
      <c r="U65">
        <v>644</v>
      </c>
      <c r="V65">
        <v>961</v>
      </c>
      <c r="W65">
        <v>317</v>
      </c>
    </row>
    <row r="66" spans="1:23" x14ac:dyDescent="0.3">
      <c r="A66">
        <v>1844505072</v>
      </c>
      <c r="B66" s="1">
        <v>42483</v>
      </c>
      <c r="C66" t="str">
        <f t="shared" si="0"/>
        <v>Saturday</v>
      </c>
      <c r="D66">
        <v>3570</v>
      </c>
      <c r="E66">
        <v>2.3599998950000001</v>
      </c>
      <c r="F66">
        <v>2.3599998950000001</v>
      </c>
      <c r="G66">
        <v>0</v>
      </c>
      <c r="H66">
        <v>0</v>
      </c>
      <c r="I66">
        <v>0</v>
      </c>
      <c r="J66">
        <v>2.3599998950000001</v>
      </c>
      <c r="K66">
        <v>0</v>
      </c>
      <c r="L66">
        <v>0</v>
      </c>
      <c r="M66">
        <v>0</v>
      </c>
      <c r="N66">
        <v>139</v>
      </c>
      <c r="O66">
        <v>1301</v>
      </c>
      <c r="P66">
        <v>1645</v>
      </c>
      <c r="Q66">
        <f>SUM(daily_activity3[[#This Row],[VeryActiveMinutes]:[SedentaryMinutes]])</f>
        <v>1440</v>
      </c>
      <c r="R66">
        <f>daily_activity3[[#This Row],[Total Mintues]]/60</f>
        <v>24</v>
      </c>
      <c r="S66">
        <f>IFERROR(daily_activity3[[#This Row],[TotalDistance]]/daily_activity3[[#This Row],[TotalSteps]],0)</f>
        <v>6.6106439635854348E-4</v>
      </c>
      <c r="T66">
        <f>IFERROR(daily_activity3[[#This Row],[TrackerDistance]]/(daily_activity3[[#This Row],[Total Mintues]]*daily_activity3[[#This Row],[Step Length]]),0)</f>
        <v>2.4791666666666665</v>
      </c>
      <c r="U66">
        <v>644</v>
      </c>
      <c r="V66">
        <v>961</v>
      </c>
      <c r="W66">
        <v>317</v>
      </c>
    </row>
    <row r="67" spans="1:23" x14ac:dyDescent="0.3">
      <c r="A67">
        <v>1844505072</v>
      </c>
      <c r="B67" s="1">
        <v>42484</v>
      </c>
      <c r="C67" t="str">
        <f t="shared" ref="C67:C130" si="1">TEXT(B67,"dddd")</f>
        <v>Sunday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1440</v>
      </c>
      <c r="P67">
        <v>1347</v>
      </c>
      <c r="Q67">
        <f>SUM(daily_activity3[[#This Row],[VeryActiveMinutes]:[SedentaryMinutes]])</f>
        <v>1440</v>
      </c>
      <c r="R67">
        <f>daily_activity3[[#This Row],[Total Mintues]]/60</f>
        <v>24</v>
      </c>
      <c r="S67">
        <f>IFERROR(daily_activity3[[#This Row],[TotalDistance]]/daily_activity3[[#This Row],[TotalSteps]],0)</f>
        <v>0</v>
      </c>
      <c r="T67">
        <f>IFERROR(daily_activity3[[#This Row],[TrackerDistance]]/(daily_activity3[[#This Row],[Total Mintues]]*daily_activity3[[#This Row],[Step Length]]),0)</f>
        <v>0</v>
      </c>
      <c r="U67">
        <v>644</v>
      </c>
      <c r="V67">
        <v>961</v>
      </c>
      <c r="W67">
        <v>317</v>
      </c>
    </row>
    <row r="68" spans="1:23" x14ac:dyDescent="0.3">
      <c r="A68">
        <v>1844505072</v>
      </c>
      <c r="B68" s="1">
        <v>42485</v>
      </c>
      <c r="C68" t="str">
        <f t="shared" si="1"/>
        <v>Monday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1440</v>
      </c>
      <c r="P68">
        <v>1347</v>
      </c>
      <c r="Q68">
        <f>SUM(daily_activity3[[#This Row],[VeryActiveMinutes]:[SedentaryMinutes]])</f>
        <v>1440</v>
      </c>
      <c r="R68">
        <f>daily_activity3[[#This Row],[Total Mintues]]/60</f>
        <v>24</v>
      </c>
      <c r="S68">
        <f>IFERROR(daily_activity3[[#This Row],[TotalDistance]]/daily_activity3[[#This Row],[TotalSteps]],0)</f>
        <v>0</v>
      </c>
      <c r="T68">
        <f>IFERROR(daily_activity3[[#This Row],[TrackerDistance]]/(daily_activity3[[#This Row],[Total Mintues]]*daily_activity3[[#This Row],[Step Length]]),0)</f>
        <v>0</v>
      </c>
      <c r="U68">
        <v>644</v>
      </c>
      <c r="V68">
        <v>961</v>
      </c>
      <c r="W68">
        <v>317</v>
      </c>
    </row>
    <row r="69" spans="1:23" x14ac:dyDescent="0.3">
      <c r="A69">
        <v>1844505072</v>
      </c>
      <c r="B69" s="1">
        <v>42486</v>
      </c>
      <c r="C69" t="str">
        <f t="shared" si="1"/>
        <v>Tuesday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1440</v>
      </c>
      <c r="P69">
        <v>1347</v>
      </c>
      <c r="Q69">
        <f>SUM(daily_activity3[[#This Row],[VeryActiveMinutes]:[SedentaryMinutes]])</f>
        <v>1440</v>
      </c>
      <c r="R69">
        <f>daily_activity3[[#This Row],[Total Mintues]]/60</f>
        <v>24</v>
      </c>
      <c r="S69">
        <f>IFERROR(daily_activity3[[#This Row],[TotalDistance]]/daily_activity3[[#This Row],[TotalSteps]],0)</f>
        <v>0</v>
      </c>
      <c r="T69">
        <f>IFERROR(daily_activity3[[#This Row],[TrackerDistance]]/(daily_activity3[[#This Row],[Total Mintues]]*daily_activity3[[#This Row],[Step Length]]),0)</f>
        <v>0</v>
      </c>
      <c r="U69">
        <v>644</v>
      </c>
      <c r="V69">
        <v>961</v>
      </c>
      <c r="W69">
        <v>317</v>
      </c>
    </row>
    <row r="70" spans="1:23" x14ac:dyDescent="0.3">
      <c r="A70">
        <v>1844505072</v>
      </c>
      <c r="B70" s="1">
        <v>42487</v>
      </c>
      <c r="C70" t="str">
        <f t="shared" si="1"/>
        <v>Wednesday</v>
      </c>
      <c r="D70">
        <v>4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1439</v>
      </c>
      <c r="P70">
        <v>1348</v>
      </c>
      <c r="Q70">
        <f>SUM(daily_activity3[[#This Row],[VeryActiveMinutes]:[SedentaryMinutes]])</f>
        <v>1440</v>
      </c>
      <c r="R70">
        <f>daily_activity3[[#This Row],[Total Mintues]]/60</f>
        <v>24</v>
      </c>
      <c r="S70">
        <f>IFERROR(daily_activity3[[#This Row],[TotalDistance]]/daily_activity3[[#This Row],[TotalSteps]],0)</f>
        <v>0</v>
      </c>
      <c r="T70">
        <f>IFERROR(daily_activity3[[#This Row],[TrackerDistance]]/(daily_activity3[[#This Row],[Total Mintues]]*daily_activity3[[#This Row],[Step Length]]),0)</f>
        <v>0</v>
      </c>
      <c r="U70">
        <v>644</v>
      </c>
      <c r="V70">
        <v>961</v>
      </c>
      <c r="W70">
        <v>317</v>
      </c>
    </row>
    <row r="71" spans="1:23" x14ac:dyDescent="0.3">
      <c r="A71">
        <v>1844505072</v>
      </c>
      <c r="B71" s="1">
        <v>42488</v>
      </c>
      <c r="C71" t="str">
        <f t="shared" si="1"/>
        <v>Thursday</v>
      </c>
      <c r="D71">
        <v>6907</v>
      </c>
      <c r="E71">
        <v>4.5700001720000003</v>
      </c>
      <c r="F71">
        <v>4.5700001720000003</v>
      </c>
      <c r="G71">
        <v>0</v>
      </c>
      <c r="H71">
        <v>0</v>
      </c>
      <c r="I71">
        <v>0</v>
      </c>
      <c r="J71">
        <v>4.5599999430000002</v>
      </c>
      <c r="K71">
        <v>0</v>
      </c>
      <c r="L71">
        <v>0</v>
      </c>
      <c r="M71">
        <v>0</v>
      </c>
      <c r="N71">
        <v>302</v>
      </c>
      <c r="O71">
        <v>1138</v>
      </c>
      <c r="P71">
        <v>1992</v>
      </c>
      <c r="Q71">
        <f>SUM(daily_activity3[[#This Row],[VeryActiveMinutes]:[SedentaryMinutes]])</f>
        <v>1440</v>
      </c>
      <c r="R71">
        <f>daily_activity3[[#This Row],[Total Mintues]]/60</f>
        <v>24</v>
      </c>
      <c r="S71">
        <f>IFERROR(daily_activity3[[#This Row],[TotalDistance]]/daily_activity3[[#This Row],[TotalSteps]],0)</f>
        <v>6.6164762878239477E-4</v>
      </c>
      <c r="T71">
        <f>IFERROR(daily_activity3[[#This Row],[TrackerDistance]]/(daily_activity3[[#This Row],[Total Mintues]]*daily_activity3[[#This Row],[Step Length]]),0)</f>
        <v>4.7965277777777775</v>
      </c>
      <c r="U71">
        <v>644</v>
      </c>
      <c r="V71">
        <v>961</v>
      </c>
      <c r="W71">
        <v>317</v>
      </c>
    </row>
    <row r="72" spans="1:23" x14ac:dyDescent="0.3">
      <c r="A72">
        <v>1844505072</v>
      </c>
      <c r="B72" s="1">
        <v>42489</v>
      </c>
      <c r="C72" t="str">
        <f t="shared" si="1"/>
        <v>Friday</v>
      </c>
      <c r="D72">
        <v>4920</v>
      </c>
      <c r="E72">
        <v>3.25</v>
      </c>
      <c r="F72">
        <v>3.25</v>
      </c>
      <c r="G72">
        <v>0</v>
      </c>
      <c r="H72">
        <v>0</v>
      </c>
      <c r="I72">
        <v>0</v>
      </c>
      <c r="J72">
        <v>3.25</v>
      </c>
      <c r="K72">
        <v>0</v>
      </c>
      <c r="L72">
        <v>0</v>
      </c>
      <c r="M72">
        <v>0</v>
      </c>
      <c r="N72">
        <v>247</v>
      </c>
      <c r="O72">
        <v>1082</v>
      </c>
      <c r="P72">
        <v>1856</v>
      </c>
      <c r="Q72">
        <f>SUM(daily_activity3[[#This Row],[VeryActiveMinutes]:[SedentaryMinutes]])</f>
        <v>1329</v>
      </c>
      <c r="R72">
        <f>daily_activity3[[#This Row],[Total Mintues]]/60</f>
        <v>22.15</v>
      </c>
      <c r="S72">
        <f>IFERROR(daily_activity3[[#This Row],[TotalDistance]]/daily_activity3[[#This Row],[TotalSteps]],0)</f>
        <v>6.6056910569105688E-4</v>
      </c>
      <c r="T72">
        <f>IFERROR(daily_activity3[[#This Row],[TrackerDistance]]/(daily_activity3[[#This Row],[Total Mintues]]*daily_activity3[[#This Row],[Step Length]]),0)</f>
        <v>3.702031602708804</v>
      </c>
      <c r="U72">
        <v>644</v>
      </c>
      <c r="V72">
        <v>961</v>
      </c>
      <c r="W72">
        <v>317</v>
      </c>
    </row>
    <row r="73" spans="1:23" x14ac:dyDescent="0.3">
      <c r="A73">
        <v>1844505072</v>
      </c>
      <c r="B73" s="1">
        <v>42490</v>
      </c>
      <c r="C73" t="str">
        <f t="shared" si="1"/>
        <v>Saturday</v>
      </c>
      <c r="D73">
        <v>4014</v>
      </c>
      <c r="E73">
        <v>2.670000076</v>
      </c>
      <c r="F73">
        <v>2.670000076</v>
      </c>
      <c r="G73">
        <v>0</v>
      </c>
      <c r="H73">
        <v>0</v>
      </c>
      <c r="I73">
        <v>0</v>
      </c>
      <c r="J73">
        <v>2.6500000950000002</v>
      </c>
      <c r="K73">
        <v>0</v>
      </c>
      <c r="L73">
        <v>0</v>
      </c>
      <c r="M73">
        <v>0</v>
      </c>
      <c r="N73">
        <v>184</v>
      </c>
      <c r="O73">
        <v>218</v>
      </c>
      <c r="P73">
        <v>1763</v>
      </c>
      <c r="Q73">
        <f>SUM(daily_activity3[[#This Row],[VeryActiveMinutes]:[SedentaryMinutes]])</f>
        <v>402</v>
      </c>
      <c r="R73">
        <f>daily_activity3[[#This Row],[Total Mintues]]/60</f>
        <v>6.7</v>
      </c>
      <c r="S73">
        <f>IFERROR(daily_activity3[[#This Row],[TotalDistance]]/daily_activity3[[#This Row],[TotalSteps]],0)</f>
        <v>6.6517191728948676E-4</v>
      </c>
      <c r="T73">
        <f>IFERROR(daily_activity3[[#This Row],[TrackerDistance]]/(daily_activity3[[#This Row],[Total Mintues]]*daily_activity3[[#This Row],[Step Length]]),0)</f>
        <v>9.9850746268656714</v>
      </c>
      <c r="U73">
        <v>644</v>
      </c>
      <c r="V73">
        <v>961</v>
      </c>
      <c r="W73">
        <v>317</v>
      </c>
    </row>
    <row r="74" spans="1:23" x14ac:dyDescent="0.3">
      <c r="A74">
        <v>1927972279</v>
      </c>
      <c r="B74" s="1">
        <v>42473</v>
      </c>
      <c r="C74" t="str">
        <f t="shared" si="1"/>
        <v>Wednesday</v>
      </c>
      <c r="D74">
        <v>356</v>
      </c>
      <c r="E74">
        <v>0.25</v>
      </c>
      <c r="F74">
        <v>0.25</v>
      </c>
      <c r="G74">
        <v>0</v>
      </c>
      <c r="H74">
        <v>0</v>
      </c>
      <c r="I74">
        <v>0</v>
      </c>
      <c r="J74">
        <v>0.25</v>
      </c>
      <c r="K74">
        <v>0</v>
      </c>
      <c r="L74">
        <v>0</v>
      </c>
      <c r="M74">
        <v>0</v>
      </c>
      <c r="N74">
        <v>32</v>
      </c>
      <c r="O74">
        <v>986</v>
      </c>
      <c r="P74">
        <v>2151</v>
      </c>
      <c r="Q74">
        <f>SUM(daily_activity3[[#This Row],[VeryActiveMinutes]:[SedentaryMinutes]])</f>
        <v>1018</v>
      </c>
      <c r="R74">
        <f>daily_activity3[[#This Row],[Total Mintues]]/60</f>
        <v>16.966666666666665</v>
      </c>
      <c r="S74">
        <f>IFERROR(daily_activity3[[#This Row],[TotalDistance]]/daily_activity3[[#This Row],[TotalSteps]],0)</f>
        <v>7.0224719101123594E-4</v>
      </c>
      <c r="T74">
        <f>IFERROR(daily_activity3[[#This Row],[TrackerDistance]]/(daily_activity3[[#This Row],[Total Mintues]]*daily_activity3[[#This Row],[Step Length]]),0)</f>
        <v>0.34970530451866405</v>
      </c>
      <c r="U74">
        <v>398</v>
      </c>
      <c r="V74">
        <v>422</v>
      </c>
      <c r="W74">
        <v>24</v>
      </c>
    </row>
    <row r="75" spans="1:23" x14ac:dyDescent="0.3">
      <c r="A75">
        <v>1927972279</v>
      </c>
      <c r="B75" s="1">
        <v>42474</v>
      </c>
      <c r="C75" t="str">
        <f t="shared" si="1"/>
        <v>Thursday</v>
      </c>
      <c r="D75">
        <v>2163</v>
      </c>
      <c r="E75">
        <v>1.5</v>
      </c>
      <c r="F75">
        <v>1.5</v>
      </c>
      <c r="G75">
        <v>0</v>
      </c>
      <c r="H75">
        <v>0</v>
      </c>
      <c r="I75">
        <v>0.40000000600000002</v>
      </c>
      <c r="J75">
        <v>1.1000000240000001</v>
      </c>
      <c r="K75">
        <v>0</v>
      </c>
      <c r="L75">
        <v>0</v>
      </c>
      <c r="M75">
        <v>9</v>
      </c>
      <c r="N75">
        <v>88</v>
      </c>
      <c r="O75">
        <v>1292</v>
      </c>
      <c r="P75">
        <v>2383</v>
      </c>
      <c r="Q75">
        <f>SUM(daily_activity3[[#This Row],[VeryActiveMinutes]:[SedentaryMinutes]])</f>
        <v>1389</v>
      </c>
      <c r="R75">
        <f>daily_activity3[[#This Row],[Total Mintues]]/60</f>
        <v>23.15</v>
      </c>
      <c r="S75">
        <f>IFERROR(daily_activity3[[#This Row],[TotalDistance]]/daily_activity3[[#This Row],[TotalSteps]],0)</f>
        <v>6.9348127600554787E-4</v>
      </c>
      <c r="T75">
        <f>IFERROR(daily_activity3[[#This Row],[TrackerDistance]]/(daily_activity3[[#This Row],[Total Mintues]]*daily_activity3[[#This Row],[Step Length]]),0)</f>
        <v>1.5572354211663066</v>
      </c>
      <c r="U75">
        <v>398</v>
      </c>
      <c r="V75">
        <v>422</v>
      </c>
      <c r="W75">
        <v>24</v>
      </c>
    </row>
    <row r="76" spans="1:23" x14ac:dyDescent="0.3">
      <c r="A76">
        <v>1927972279</v>
      </c>
      <c r="B76" s="1">
        <v>42475</v>
      </c>
      <c r="C76" t="str">
        <f t="shared" si="1"/>
        <v>Friday</v>
      </c>
      <c r="D76">
        <v>980</v>
      </c>
      <c r="E76">
        <v>0.68000000699999996</v>
      </c>
      <c r="F76">
        <v>0.68000000699999996</v>
      </c>
      <c r="G76">
        <v>0</v>
      </c>
      <c r="H76">
        <v>0</v>
      </c>
      <c r="I76">
        <v>0</v>
      </c>
      <c r="J76">
        <v>0.68000000699999996</v>
      </c>
      <c r="K76">
        <v>0</v>
      </c>
      <c r="L76">
        <v>0</v>
      </c>
      <c r="M76">
        <v>0</v>
      </c>
      <c r="N76">
        <v>51</v>
      </c>
      <c r="O76">
        <v>941</v>
      </c>
      <c r="P76">
        <v>2221</v>
      </c>
      <c r="Q76">
        <f>SUM(daily_activity3[[#This Row],[VeryActiveMinutes]:[SedentaryMinutes]])</f>
        <v>992</v>
      </c>
      <c r="R76">
        <f>daily_activity3[[#This Row],[Total Mintues]]/60</f>
        <v>16.533333333333335</v>
      </c>
      <c r="S76">
        <f>IFERROR(daily_activity3[[#This Row],[TotalDistance]]/daily_activity3[[#This Row],[TotalSteps]],0)</f>
        <v>6.9387755816326525E-4</v>
      </c>
      <c r="T76">
        <f>IFERROR(daily_activity3[[#This Row],[TrackerDistance]]/(daily_activity3[[#This Row],[Total Mintues]]*daily_activity3[[#This Row],[Step Length]]),0)</f>
        <v>0.98790322580645162</v>
      </c>
      <c r="U76">
        <v>398</v>
      </c>
      <c r="V76">
        <v>422</v>
      </c>
      <c r="W76">
        <v>24</v>
      </c>
    </row>
    <row r="77" spans="1:23" x14ac:dyDescent="0.3">
      <c r="A77">
        <v>1927972279</v>
      </c>
      <c r="B77" s="1">
        <v>42476</v>
      </c>
      <c r="C77" t="str">
        <f t="shared" si="1"/>
        <v>Saturday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1440</v>
      </c>
      <c r="P77">
        <v>2064</v>
      </c>
      <c r="Q77">
        <f>SUM(daily_activity3[[#This Row],[VeryActiveMinutes]:[SedentaryMinutes]])</f>
        <v>1440</v>
      </c>
      <c r="R77">
        <f>daily_activity3[[#This Row],[Total Mintues]]/60</f>
        <v>24</v>
      </c>
      <c r="S77">
        <f>IFERROR(daily_activity3[[#This Row],[TotalDistance]]/daily_activity3[[#This Row],[TotalSteps]],0)</f>
        <v>0</v>
      </c>
      <c r="T77">
        <f>IFERROR(daily_activity3[[#This Row],[TrackerDistance]]/(daily_activity3[[#This Row],[Total Mintues]]*daily_activity3[[#This Row],[Step Length]]),0)</f>
        <v>0</v>
      </c>
      <c r="U77">
        <v>398</v>
      </c>
      <c r="V77">
        <v>422</v>
      </c>
      <c r="W77">
        <v>24</v>
      </c>
    </row>
    <row r="78" spans="1:23" x14ac:dyDescent="0.3">
      <c r="A78">
        <v>1927972279</v>
      </c>
      <c r="B78" s="1">
        <v>42477</v>
      </c>
      <c r="C78" t="str">
        <f t="shared" si="1"/>
        <v>Sunday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1440</v>
      </c>
      <c r="P78">
        <v>2063</v>
      </c>
      <c r="Q78">
        <f>SUM(daily_activity3[[#This Row],[VeryActiveMinutes]:[SedentaryMinutes]])</f>
        <v>1440</v>
      </c>
      <c r="R78">
        <f>daily_activity3[[#This Row],[Total Mintues]]/60</f>
        <v>24</v>
      </c>
      <c r="S78">
        <f>IFERROR(daily_activity3[[#This Row],[TotalDistance]]/daily_activity3[[#This Row],[TotalSteps]],0)</f>
        <v>0</v>
      </c>
      <c r="T78">
        <f>IFERROR(daily_activity3[[#This Row],[TrackerDistance]]/(daily_activity3[[#This Row],[Total Mintues]]*daily_activity3[[#This Row],[Step Length]]),0)</f>
        <v>0</v>
      </c>
      <c r="U78">
        <v>398</v>
      </c>
      <c r="V78">
        <v>422</v>
      </c>
      <c r="W78">
        <v>24</v>
      </c>
    </row>
    <row r="79" spans="1:23" x14ac:dyDescent="0.3">
      <c r="A79">
        <v>1927972279</v>
      </c>
      <c r="B79" s="1">
        <v>42478</v>
      </c>
      <c r="C79" t="str">
        <f t="shared" si="1"/>
        <v>Monday</v>
      </c>
      <c r="D79">
        <v>244</v>
      </c>
      <c r="E79">
        <v>0.17000000200000001</v>
      </c>
      <c r="F79">
        <v>0.17000000200000001</v>
      </c>
      <c r="G79">
        <v>0</v>
      </c>
      <c r="H79">
        <v>0</v>
      </c>
      <c r="I79">
        <v>0</v>
      </c>
      <c r="J79">
        <v>0.17000000200000001</v>
      </c>
      <c r="K79">
        <v>0</v>
      </c>
      <c r="L79">
        <v>0</v>
      </c>
      <c r="M79">
        <v>0</v>
      </c>
      <c r="N79">
        <v>17</v>
      </c>
      <c r="O79">
        <v>1423</v>
      </c>
      <c r="P79">
        <v>2111</v>
      </c>
      <c r="Q79">
        <f>SUM(daily_activity3[[#This Row],[VeryActiveMinutes]:[SedentaryMinutes]])</f>
        <v>1440</v>
      </c>
      <c r="R79">
        <f>daily_activity3[[#This Row],[Total Mintues]]/60</f>
        <v>24</v>
      </c>
      <c r="S79">
        <f>IFERROR(daily_activity3[[#This Row],[TotalDistance]]/daily_activity3[[#This Row],[TotalSteps]],0)</f>
        <v>6.9672131967213119E-4</v>
      </c>
      <c r="T79">
        <f>IFERROR(daily_activity3[[#This Row],[TrackerDistance]]/(daily_activity3[[#This Row],[Total Mintues]]*daily_activity3[[#This Row],[Step Length]]),0)</f>
        <v>0.16944444444444445</v>
      </c>
      <c r="U79">
        <v>398</v>
      </c>
      <c r="V79">
        <v>422</v>
      </c>
      <c r="W79">
        <v>24</v>
      </c>
    </row>
    <row r="80" spans="1:23" x14ac:dyDescent="0.3">
      <c r="A80">
        <v>1927972279</v>
      </c>
      <c r="B80" s="1">
        <v>42479</v>
      </c>
      <c r="C80" t="str">
        <f t="shared" si="1"/>
        <v>Tuesday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1440</v>
      </c>
      <c r="P80">
        <v>2063</v>
      </c>
      <c r="Q80">
        <f>SUM(daily_activity3[[#This Row],[VeryActiveMinutes]:[SedentaryMinutes]])</f>
        <v>1440</v>
      </c>
      <c r="R80">
        <f>daily_activity3[[#This Row],[Total Mintues]]/60</f>
        <v>24</v>
      </c>
      <c r="S80">
        <f>IFERROR(daily_activity3[[#This Row],[TotalDistance]]/daily_activity3[[#This Row],[TotalSteps]],0)</f>
        <v>0</v>
      </c>
      <c r="T80">
        <f>IFERROR(daily_activity3[[#This Row],[TrackerDistance]]/(daily_activity3[[#This Row],[Total Mintues]]*daily_activity3[[#This Row],[Step Length]]),0)</f>
        <v>0</v>
      </c>
      <c r="U80">
        <v>398</v>
      </c>
      <c r="V80">
        <v>422</v>
      </c>
      <c r="W80">
        <v>24</v>
      </c>
    </row>
    <row r="81" spans="1:23" x14ac:dyDescent="0.3">
      <c r="A81">
        <v>1927972279</v>
      </c>
      <c r="B81" s="1">
        <v>42480</v>
      </c>
      <c r="C81" t="str">
        <f t="shared" si="1"/>
        <v>Wednesday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1440</v>
      </c>
      <c r="P81">
        <v>2063</v>
      </c>
      <c r="Q81">
        <f>SUM(daily_activity3[[#This Row],[VeryActiveMinutes]:[SedentaryMinutes]])</f>
        <v>1440</v>
      </c>
      <c r="R81">
        <f>daily_activity3[[#This Row],[Total Mintues]]/60</f>
        <v>24</v>
      </c>
      <c r="S81">
        <f>IFERROR(daily_activity3[[#This Row],[TotalDistance]]/daily_activity3[[#This Row],[TotalSteps]],0)</f>
        <v>0</v>
      </c>
      <c r="T81">
        <f>IFERROR(daily_activity3[[#This Row],[TrackerDistance]]/(daily_activity3[[#This Row],[Total Mintues]]*daily_activity3[[#This Row],[Step Length]]),0)</f>
        <v>0</v>
      </c>
      <c r="U81">
        <v>398</v>
      </c>
      <c r="V81">
        <v>422</v>
      </c>
      <c r="W81">
        <v>24</v>
      </c>
    </row>
    <row r="82" spans="1:23" x14ac:dyDescent="0.3">
      <c r="A82">
        <v>1927972279</v>
      </c>
      <c r="B82" s="1">
        <v>42481</v>
      </c>
      <c r="C82" t="str">
        <f t="shared" si="1"/>
        <v>Thursday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1440</v>
      </c>
      <c r="P82">
        <v>2064</v>
      </c>
      <c r="Q82">
        <f>SUM(daily_activity3[[#This Row],[VeryActiveMinutes]:[SedentaryMinutes]])</f>
        <v>1440</v>
      </c>
      <c r="R82">
        <f>daily_activity3[[#This Row],[Total Mintues]]/60</f>
        <v>24</v>
      </c>
      <c r="S82">
        <f>IFERROR(daily_activity3[[#This Row],[TotalDistance]]/daily_activity3[[#This Row],[TotalSteps]],0)</f>
        <v>0</v>
      </c>
      <c r="T82">
        <f>IFERROR(daily_activity3[[#This Row],[TrackerDistance]]/(daily_activity3[[#This Row],[Total Mintues]]*daily_activity3[[#This Row],[Step Length]]),0)</f>
        <v>0</v>
      </c>
      <c r="U82">
        <v>398</v>
      </c>
      <c r="V82">
        <v>422</v>
      </c>
      <c r="W82">
        <v>24</v>
      </c>
    </row>
    <row r="83" spans="1:23" x14ac:dyDescent="0.3">
      <c r="A83">
        <v>1927972279</v>
      </c>
      <c r="B83" s="1">
        <v>42482</v>
      </c>
      <c r="C83" t="str">
        <f t="shared" si="1"/>
        <v>Friday</v>
      </c>
      <c r="D83">
        <v>149</v>
      </c>
      <c r="E83">
        <v>0.10000000100000001</v>
      </c>
      <c r="F83">
        <v>0.10000000100000001</v>
      </c>
      <c r="G83">
        <v>0</v>
      </c>
      <c r="H83">
        <v>0</v>
      </c>
      <c r="I83">
        <v>0</v>
      </c>
      <c r="J83">
        <v>0.10000000100000001</v>
      </c>
      <c r="K83">
        <v>0</v>
      </c>
      <c r="L83">
        <v>0</v>
      </c>
      <c r="M83">
        <v>0</v>
      </c>
      <c r="N83">
        <v>10</v>
      </c>
      <c r="O83">
        <v>1430</v>
      </c>
      <c r="P83">
        <v>2093</v>
      </c>
      <c r="Q83">
        <f>SUM(daily_activity3[[#This Row],[VeryActiveMinutes]:[SedentaryMinutes]])</f>
        <v>1440</v>
      </c>
      <c r="R83">
        <f>daily_activity3[[#This Row],[Total Mintues]]/60</f>
        <v>24</v>
      </c>
      <c r="S83">
        <f>IFERROR(daily_activity3[[#This Row],[TotalDistance]]/daily_activity3[[#This Row],[TotalSteps]],0)</f>
        <v>6.7114094630872482E-4</v>
      </c>
      <c r="T83">
        <f>IFERROR(daily_activity3[[#This Row],[TrackerDistance]]/(daily_activity3[[#This Row],[Total Mintues]]*daily_activity3[[#This Row],[Step Length]]),0)</f>
        <v>0.10347222222222223</v>
      </c>
      <c r="U83">
        <v>398</v>
      </c>
      <c r="V83">
        <v>422</v>
      </c>
      <c r="W83">
        <v>24</v>
      </c>
    </row>
    <row r="84" spans="1:23" x14ac:dyDescent="0.3">
      <c r="A84">
        <v>1927972279</v>
      </c>
      <c r="B84" s="1">
        <v>42483</v>
      </c>
      <c r="C84" t="str">
        <f t="shared" si="1"/>
        <v>Saturday</v>
      </c>
      <c r="D84">
        <v>2945</v>
      </c>
      <c r="E84">
        <v>2.039999962</v>
      </c>
      <c r="F84">
        <v>2.039999962</v>
      </c>
      <c r="G84">
        <v>0</v>
      </c>
      <c r="H84">
        <v>0</v>
      </c>
      <c r="I84">
        <v>0</v>
      </c>
      <c r="J84">
        <v>2.039999962</v>
      </c>
      <c r="K84">
        <v>0</v>
      </c>
      <c r="L84">
        <v>0</v>
      </c>
      <c r="M84">
        <v>0</v>
      </c>
      <c r="N84">
        <v>145</v>
      </c>
      <c r="O84">
        <v>1295</v>
      </c>
      <c r="P84">
        <v>2499</v>
      </c>
      <c r="Q84">
        <f>SUM(daily_activity3[[#This Row],[VeryActiveMinutes]:[SedentaryMinutes]])</f>
        <v>1440</v>
      </c>
      <c r="R84">
        <f>daily_activity3[[#This Row],[Total Mintues]]/60</f>
        <v>24</v>
      </c>
      <c r="S84">
        <f>IFERROR(daily_activity3[[#This Row],[TotalDistance]]/daily_activity3[[#This Row],[TotalSteps]],0)</f>
        <v>6.9269947775891345E-4</v>
      </c>
      <c r="T84">
        <f>IFERROR(daily_activity3[[#This Row],[TrackerDistance]]/(daily_activity3[[#This Row],[Total Mintues]]*daily_activity3[[#This Row],[Step Length]]),0)</f>
        <v>2.0451388888888888</v>
      </c>
      <c r="U84">
        <v>398</v>
      </c>
      <c r="V84">
        <v>422</v>
      </c>
      <c r="W84">
        <v>24</v>
      </c>
    </row>
    <row r="85" spans="1:23" x14ac:dyDescent="0.3">
      <c r="A85">
        <v>1927972279</v>
      </c>
      <c r="B85" s="1">
        <v>42484</v>
      </c>
      <c r="C85" t="str">
        <f t="shared" si="1"/>
        <v>Sunday</v>
      </c>
      <c r="D85">
        <v>2090</v>
      </c>
      <c r="E85">
        <v>1.4500000479999999</v>
      </c>
      <c r="F85">
        <v>1.4500000479999999</v>
      </c>
      <c r="G85">
        <v>0</v>
      </c>
      <c r="H85">
        <v>7.0000000000000007E-2</v>
      </c>
      <c r="I85">
        <v>0.23999999499999999</v>
      </c>
      <c r="J85">
        <v>1.1399999860000001</v>
      </c>
      <c r="K85">
        <v>0</v>
      </c>
      <c r="L85">
        <v>1</v>
      </c>
      <c r="M85">
        <v>6</v>
      </c>
      <c r="N85">
        <v>75</v>
      </c>
      <c r="O85">
        <v>1358</v>
      </c>
      <c r="P85">
        <v>2324</v>
      </c>
      <c r="Q85">
        <f>SUM(daily_activity3[[#This Row],[VeryActiveMinutes]:[SedentaryMinutes]])</f>
        <v>1440</v>
      </c>
      <c r="R85">
        <f>daily_activity3[[#This Row],[Total Mintues]]/60</f>
        <v>24</v>
      </c>
      <c r="S85">
        <f>IFERROR(daily_activity3[[#This Row],[TotalDistance]]/daily_activity3[[#This Row],[TotalSteps]],0)</f>
        <v>6.9377992727272719E-4</v>
      </c>
      <c r="T85">
        <f>IFERROR(daily_activity3[[#This Row],[TrackerDistance]]/(daily_activity3[[#This Row],[Total Mintues]]*daily_activity3[[#This Row],[Step Length]]),0)</f>
        <v>1.4513888888888891</v>
      </c>
      <c r="U85">
        <v>398</v>
      </c>
      <c r="V85">
        <v>422</v>
      </c>
      <c r="W85">
        <v>24</v>
      </c>
    </row>
    <row r="86" spans="1:23" x14ac:dyDescent="0.3">
      <c r="A86">
        <v>1927972279</v>
      </c>
      <c r="B86" s="1">
        <v>42485</v>
      </c>
      <c r="C86" t="str">
        <f t="shared" si="1"/>
        <v>Monday</v>
      </c>
      <c r="D86">
        <v>152</v>
      </c>
      <c r="E86">
        <v>0.109999999</v>
      </c>
      <c r="F86">
        <v>0.109999999</v>
      </c>
      <c r="G86">
        <v>0</v>
      </c>
      <c r="H86">
        <v>0</v>
      </c>
      <c r="I86">
        <v>0</v>
      </c>
      <c r="J86">
        <v>0.109999999</v>
      </c>
      <c r="K86">
        <v>0</v>
      </c>
      <c r="L86">
        <v>0</v>
      </c>
      <c r="M86">
        <v>0</v>
      </c>
      <c r="N86">
        <v>12</v>
      </c>
      <c r="O86">
        <v>1303</v>
      </c>
      <c r="P86">
        <v>2100</v>
      </c>
      <c r="Q86">
        <f>SUM(daily_activity3[[#This Row],[VeryActiveMinutes]:[SedentaryMinutes]])</f>
        <v>1315</v>
      </c>
      <c r="R86">
        <f>daily_activity3[[#This Row],[Total Mintues]]/60</f>
        <v>21.916666666666668</v>
      </c>
      <c r="S86">
        <f>IFERROR(daily_activity3[[#This Row],[TotalDistance]]/daily_activity3[[#This Row],[TotalSteps]],0)</f>
        <v>7.2368420394736848E-4</v>
      </c>
      <c r="T86">
        <f>IFERROR(daily_activity3[[#This Row],[TrackerDistance]]/(daily_activity3[[#This Row],[Total Mintues]]*daily_activity3[[#This Row],[Step Length]]),0)</f>
        <v>0.11558935361216728</v>
      </c>
      <c r="U86">
        <v>398</v>
      </c>
      <c r="V86">
        <v>422</v>
      </c>
      <c r="W86">
        <v>24</v>
      </c>
    </row>
    <row r="87" spans="1:23" x14ac:dyDescent="0.3">
      <c r="A87">
        <v>1927972279</v>
      </c>
      <c r="B87" s="1">
        <v>42486</v>
      </c>
      <c r="C87" t="str">
        <f t="shared" si="1"/>
        <v>Tuesday</v>
      </c>
      <c r="D87">
        <v>3761</v>
      </c>
      <c r="E87">
        <v>2.5999999049999998</v>
      </c>
      <c r="F87">
        <v>2.5999999049999998</v>
      </c>
      <c r="G87">
        <v>0</v>
      </c>
      <c r="H87">
        <v>0</v>
      </c>
      <c r="I87">
        <v>0</v>
      </c>
      <c r="J87">
        <v>2.5999999049999998</v>
      </c>
      <c r="K87">
        <v>0</v>
      </c>
      <c r="L87">
        <v>0</v>
      </c>
      <c r="M87">
        <v>0</v>
      </c>
      <c r="N87">
        <v>192</v>
      </c>
      <c r="O87">
        <v>1058</v>
      </c>
      <c r="P87">
        <v>2638</v>
      </c>
      <c r="Q87">
        <f>SUM(daily_activity3[[#This Row],[VeryActiveMinutes]:[SedentaryMinutes]])</f>
        <v>1250</v>
      </c>
      <c r="R87">
        <f>daily_activity3[[#This Row],[Total Mintues]]/60</f>
        <v>20.833333333333332</v>
      </c>
      <c r="S87">
        <f>IFERROR(daily_activity3[[#This Row],[TotalDistance]]/daily_activity3[[#This Row],[TotalSteps]],0)</f>
        <v>6.9130547859611795E-4</v>
      </c>
      <c r="T87">
        <f>IFERROR(daily_activity3[[#This Row],[TrackerDistance]]/(daily_activity3[[#This Row],[Total Mintues]]*daily_activity3[[#This Row],[Step Length]]),0)</f>
        <v>3.0088000000000004</v>
      </c>
      <c r="U87">
        <v>398</v>
      </c>
      <c r="V87">
        <v>422</v>
      </c>
      <c r="W87">
        <v>24</v>
      </c>
    </row>
    <row r="88" spans="1:23" x14ac:dyDescent="0.3">
      <c r="A88">
        <v>1927972279</v>
      </c>
      <c r="B88" s="1">
        <v>42487</v>
      </c>
      <c r="C88" t="str">
        <f t="shared" si="1"/>
        <v>Wednesday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1440</v>
      </c>
      <c r="P88">
        <v>2063</v>
      </c>
      <c r="Q88">
        <f>SUM(daily_activity3[[#This Row],[VeryActiveMinutes]:[SedentaryMinutes]])</f>
        <v>1440</v>
      </c>
      <c r="R88">
        <f>daily_activity3[[#This Row],[Total Mintues]]/60</f>
        <v>24</v>
      </c>
      <c r="S88">
        <f>IFERROR(daily_activity3[[#This Row],[TotalDistance]]/daily_activity3[[#This Row],[TotalSteps]],0)</f>
        <v>0</v>
      </c>
      <c r="T88">
        <f>IFERROR(daily_activity3[[#This Row],[TrackerDistance]]/(daily_activity3[[#This Row],[Total Mintues]]*daily_activity3[[#This Row],[Step Length]]),0)</f>
        <v>0</v>
      </c>
      <c r="U88">
        <v>398</v>
      </c>
      <c r="V88">
        <v>422</v>
      </c>
      <c r="W88">
        <v>24</v>
      </c>
    </row>
    <row r="89" spans="1:23" x14ac:dyDescent="0.3">
      <c r="A89">
        <v>1927972279</v>
      </c>
      <c r="B89" s="1">
        <v>42488</v>
      </c>
      <c r="C89" t="str">
        <f t="shared" si="1"/>
        <v>Thursday</v>
      </c>
      <c r="D89">
        <v>1675</v>
      </c>
      <c r="E89">
        <v>1.1599999670000001</v>
      </c>
      <c r="F89">
        <v>1.1599999670000001</v>
      </c>
      <c r="G89">
        <v>0</v>
      </c>
      <c r="H89">
        <v>0</v>
      </c>
      <c r="I89">
        <v>0</v>
      </c>
      <c r="J89">
        <v>1.1599999670000001</v>
      </c>
      <c r="K89">
        <v>0</v>
      </c>
      <c r="L89">
        <v>0</v>
      </c>
      <c r="M89">
        <v>0</v>
      </c>
      <c r="N89">
        <v>95</v>
      </c>
      <c r="O89">
        <v>1167</v>
      </c>
      <c r="P89">
        <v>2351</v>
      </c>
      <c r="Q89">
        <f>SUM(daily_activity3[[#This Row],[VeryActiveMinutes]:[SedentaryMinutes]])</f>
        <v>1262</v>
      </c>
      <c r="R89">
        <f>daily_activity3[[#This Row],[Total Mintues]]/60</f>
        <v>21.033333333333335</v>
      </c>
      <c r="S89">
        <f>IFERROR(daily_activity3[[#This Row],[TotalDistance]]/daily_activity3[[#This Row],[TotalSteps]],0)</f>
        <v>6.925372937313433E-4</v>
      </c>
      <c r="T89">
        <f>IFERROR(daily_activity3[[#This Row],[TrackerDistance]]/(daily_activity3[[#This Row],[Total Mintues]]*daily_activity3[[#This Row],[Step Length]]),0)</f>
        <v>1.3272583201267829</v>
      </c>
      <c r="U89">
        <v>398</v>
      </c>
      <c r="V89">
        <v>422</v>
      </c>
      <c r="W89">
        <v>24</v>
      </c>
    </row>
    <row r="90" spans="1:23" x14ac:dyDescent="0.3">
      <c r="A90">
        <v>1927972279</v>
      </c>
      <c r="B90" s="1">
        <v>42489</v>
      </c>
      <c r="C90" t="str">
        <f t="shared" si="1"/>
        <v>Friday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1440</v>
      </c>
      <c r="P90">
        <v>2063</v>
      </c>
      <c r="Q90">
        <f>SUM(daily_activity3[[#This Row],[VeryActiveMinutes]:[SedentaryMinutes]])</f>
        <v>1440</v>
      </c>
      <c r="R90">
        <f>daily_activity3[[#This Row],[Total Mintues]]/60</f>
        <v>24</v>
      </c>
      <c r="S90">
        <f>IFERROR(daily_activity3[[#This Row],[TotalDistance]]/daily_activity3[[#This Row],[TotalSteps]],0)</f>
        <v>0</v>
      </c>
      <c r="T90">
        <f>IFERROR(daily_activity3[[#This Row],[TrackerDistance]]/(daily_activity3[[#This Row],[Total Mintues]]*daily_activity3[[#This Row],[Step Length]]),0)</f>
        <v>0</v>
      </c>
      <c r="U90">
        <v>398</v>
      </c>
      <c r="V90">
        <v>422</v>
      </c>
      <c r="W90">
        <v>24</v>
      </c>
    </row>
    <row r="91" spans="1:23" x14ac:dyDescent="0.3">
      <c r="A91">
        <v>1927972279</v>
      </c>
      <c r="B91" s="1">
        <v>42490</v>
      </c>
      <c r="C91" t="str">
        <f t="shared" si="1"/>
        <v>Saturday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1440</v>
      </c>
      <c r="P91">
        <v>2064</v>
      </c>
      <c r="Q91">
        <f>SUM(daily_activity3[[#This Row],[VeryActiveMinutes]:[SedentaryMinutes]])</f>
        <v>1440</v>
      </c>
      <c r="R91">
        <f>daily_activity3[[#This Row],[Total Mintues]]/60</f>
        <v>24</v>
      </c>
      <c r="S91">
        <f>IFERROR(daily_activity3[[#This Row],[TotalDistance]]/daily_activity3[[#This Row],[TotalSteps]],0)</f>
        <v>0</v>
      </c>
      <c r="T91">
        <f>IFERROR(daily_activity3[[#This Row],[TrackerDistance]]/(daily_activity3[[#This Row],[Total Mintues]]*daily_activity3[[#This Row],[Step Length]]),0)</f>
        <v>0</v>
      </c>
      <c r="U91">
        <v>398</v>
      </c>
      <c r="V91">
        <v>422</v>
      </c>
      <c r="W91">
        <v>24</v>
      </c>
    </row>
    <row r="92" spans="1:23" x14ac:dyDescent="0.3">
      <c r="A92">
        <v>2022484408</v>
      </c>
      <c r="B92" s="1">
        <v>42473</v>
      </c>
      <c r="C92" t="str">
        <f t="shared" si="1"/>
        <v>Wednesday</v>
      </c>
      <c r="D92">
        <v>12024</v>
      </c>
      <c r="E92">
        <v>8.5</v>
      </c>
      <c r="F92">
        <v>8.5</v>
      </c>
      <c r="G92">
        <v>0</v>
      </c>
      <c r="H92">
        <v>2.9900000100000002</v>
      </c>
      <c r="I92">
        <v>0.10000000100000001</v>
      </c>
      <c r="J92">
        <v>5.4099998469999999</v>
      </c>
      <c r="K92">
        <v>0</v>
      </c>
      <c r="L92">
        <v>43</v>
      </c>
      <c r="M92">
        <v>5</v>
      </c>
      <c r="N92">
        <v>292</v>
      </c>
      <c r="O92">
        <v>1100</v>
      </c>
      <c r="P92">
        <v>2601</v>
      </c>
      <c r="Q92">
        <f>SUM(daily_activity3[[#This Row],[VeryActiveMinutes]:[SedentaryMinutes]])</f>
        <v>1440</v>
      </c>
      <c r="R92">
        <f>daily_activity3[[#This Row],[Total Mintues]]/60</f>
        <v>24</v>
      </c>
      <c r="S92">
        <f>IFERROR(daily_activity3[[#This Row],[TotalDistance]]/daily_activity3[[#This Row],[TotalSteps]],0)</f>
        <v>7.0691949434464408E-4</v>
      </c>
      <c r="T92">
        <f>IFERROR(daily_activity3[[#This Row],[TrackerDistance]]/(daily_activity3[[#This Row],[Total Mintues]]*daily_activity3[[#This Row],[Step Length]]),0)</f>
        <v>8.35</v>
      </c>
      <c r="U92">
        <v>0</v>
      </c>
      <c r="V92">
        <v>0</v>
      </c>
      <c r="W92">
        <v>0</v>
      </c>
    </row>
    <row r="93" spans="1:23" x14ac:dyDescent="0.3">
      <c r="A93">
        <v>2022484408</v>
      </c>
      <c r="B93" s="1">
        <v>42474</v>
      </c>
      <c r="C93" t="str">
        <f t="shared" si="1"/>
        <v>Thursday</v>
      </c>
      <c r="D93">
        <v>10690</v>
      </c>
      <c r="E93">
        <v>7.5</v>
      </c>
      <c r="F93">
        <v>7.5</v>
      </c>
      <c r="G93">
        <v>0</v>
      </c>
      <c r="H93">
        <v>2.4800000190000002</v>
      </c>
      <c r="I93">
        <v>0.209999993</v>
      </c>
      <c r="J93">
        <v>4.8200001720000003</v>
      </c>
      <c r="K93">
        <v>0</v>
      </c>
      <c r="L93">
        <v>32</v>
      </c>
      <c r="M93">
        <v>3</v>
      </c>
      <c r="N93">
        <v>257</v>
      </c>
      <c r="O93">
        <v>1148</v>
      </c>
      <c r="P93">
        <v>2312</v>
      </c>
      <c r="Q93">
        <f>SUM(daily_activity3[[#This Row],[VeryActiveMinutes]:[SedentaryMinutes]])</f>
        <v>1440</v>
      </c>
      <c r="R93">
        <f>daily_activity3[[#This Row],[Total Mintues]]/60</f>
        <v>24</v>
      </c>
      <c r="S93">
        <f>IFERROR(daily_activity3[[#This Row],[TotalDistance]]/daily_activity3[[#This Row],[TotalSteps]],0)</f>
        <v>7.0159027128157152E-4</v>
      </c>
      <c r="T93">
        <f>IFERROR(daily_activity3[[#This Row],[TrackerDistance]]/(daily_activity3[[#This Row],[Total Mintues]]*daily_activity3[[#This Row],[Step Length]]),0)</f>
        <v>7.4236111111111116</v>
      </c>
      <c r="U93">
        <v>0</v>
      </c>
      <c r="V93">
        <v>0</v>
      </c>
      <c r="W93">
        <v>0</v>
      </c>
    </row>
    <row r="94" spans="1:23" x14ac:dyDescent="0.3">
      <c r="A94">
        <v>2022484408</v>
      </c>
      <c r="B94" s="1">
        <v>42475</v>
      </c>
      <c r="C94" t="str">
        <f t="shared" si="1"/>
        <v>Friday</v>
      </c>
      <c r="D94">
        <v>11034</v>
      </c>
      <c r="E94">
        <v>8.0299997330000004</v>
      </c>
      <c r="F94">
        <v>8.0299997330000004</v>
      </c>
      <c r="G94">
        <v>0</v>
      </c>
      <c r="H94">
        <v>1.940000057</v>
      </c>
      <c r="I94">
        <v>0.310000002</v>
      </c>
      <c r="J94">
        <v>5.7800002099999999</v>
      </c>
      <c r="K94">
        <v>0</v>
      </c>
      <c r="L94">
        <v>27</v>
      </c>
      <c r="M94">
        <v>9</v>
      </c>
      <c r="N94">
        <v>282</v>
      </c>
      <c r="O94">
        <v>1122</v>
      </c>
      <c r="P94">
        <v>2525</v>
      </c>
      <c r="Q94">
        <f>SUM(daily_activity3[[#This Row],[VeryActiveMinutes]:[SedentaryMinutes]])</f>
        <v>1440</v>
      </c>
      <c r="R94">
        <f>daily_activity3[[#This Row],[Total Mintues]]/60</f>
        <v>24</v>
      </c>
      <c r="S94">
        <f>IFERROR(daily_activity3[[#This Row],[TotalDistance]]/daily_activity3[[#This Row],[TotalSteps]],0)</f>
        <v>7.2775056489033903E-4</v>
      </c>
      <c r="T94">
        <f>IFERROR(daily_activity3[[#This Row],[TrackerDistance]]/(daily_activity3[[#This Row],[Total Mintues]]*daily_activity3[[#This Row],[Step Length]]),0)</f>
        <v>7.6624999999999996</v>
      </c>
      <c r="U94">
        <v>0</v>
      </c>
      <c r="V94">
        <v>0</v>
      </c>
      <c r="W94">
        <v>0</v>
      </c>
    </row>
    <row r="95" spans="1:23" x14ac:dyDescent="0.3">
      <c r="A95">
        <v>2022484408</v>
      </c>
      <c r="B95" s="1">
        <v>42476</v>
      </c>
      <c r="C95" t="str">
        <f t="shared" si="1"/>
        <v>Saturday</v>
      </c>
      <c r="D95">
        <v>10100</v>
      </c>
      <c r="E95">
        <v>7.0900001530000001</v>
      </c>
      <c r="F95">
        <v>7.0900001530000001</v>
      </c>
      <c r="G95">
        <v>0</v>
      </c>
      <c r="H95">
        <v>3.1500000950000002</v>
      </c>
      <c r="I95">
        <v>0.55000001200000004</v>
      </c>
      <c r="J95">
        <v>3.3900001049999999</v>
      </c>
      <c r="K95">
        <v>0</v>
      </c>
      <c r="L95">
        <v>41</v>
      </c>
      <c r="M95">
        <v>11</v>
      </c>
      <c r="N95">
        <v>151</v>
      </c>
      <c r="O95">
        <v>1237</v>
      </c>
      <c r="P95">
        <v>2177</v>
      </c>
      <c r="Q95">
        <f>SUM(daily_activity3[[#This Row],[VeryActiveMinutes]:[SedentaryMinutes]])</f>
        <v>1440</v>
      </c>
      <c r="R95">
        <f>daily_activity3[[#This Row],[Total Mintues]]/60</f>
        <v>24</v>
      </c>
      <c r="S95">
        <f>IFERROR(daily_activity3[[#This Row],[TotalDistance]]/daily_activity3[[#This Row],[TotalSteps]],0)</f>
        <v>7.0198021316831682E-4</v>
      </c>
      <c r="T95">
        <f>IFERROR(daily_activity3[[#This Row],[TrackerDistance]]/(daily_activity3[[#This Row],[Total Mintues]]*daily_activity3[[#This Row],[Step Length]]),0)</f>
        <v>7.0138888888888893</v>
      </c>
      <c r="U95">
        <v>0</v>
      </c>
      <c r="V95">
        <v>0</v>
      </c>
      <c r="W95">
        <v>0</v>
      </c>
    </row>
    <row r="96" spans="1:23" x14ac:dyDescent="0.3">
      <c r="A96">
        <v>2022484408</v>
      </c>
      <c r="B96" s="1">
        <v>42477</v>
      </c>
      <c r="C96" t="str">
        <f t="shared" si="1"/>
        <v>Sunday</v>
      </c>
      <c r="D96">
        <v>15112</v>
      </c>
      <c r="E96">
        <v>11.399999619999999</v>
      </c>
      <c r="F96">
        <v>11.399999619999999</v>
      </c>
      <c r="G96">
        <v>0</v>
      </c>
      <c r="H96">
        <v>3.869999886</v>
      </c>
      <c r="I96">
        <v>0.66000002599999996</v>
      </c>
      <c r="J96">
        <v>6.8800001139999996</v>
      </c>
      <c r="K96">
        <v>0</v>
      </c>
      <c r="L96">
        <v>28</v>
      </c>
      <c r="M96">
        <v>29</v>
      </c>
      <c r="N96">
        <v>331</v>
      </c>
      <c r="O96">
        <v>1052</v>
      </c>
      <c r="P96">
        <v>2782</v>
      </c>
      <c r="Q96">
        <f>SUM(daily_activity3[[#This Row],[VeryActiveMinutes]:[SedentaryMinutes]])</f>
        <v>1440</v>
      </c>
      <c r="R96">
        <f>daily_activity3[[#This Row],[Total Mintues]]/60</f>
        <v>24</v>
      </c>
      <c r="S96">
        <f>IFERROR(daily_activity3[[#This Row],[TotalDistance]]/daily_activity3[[#This Row],[TotalSteps]],0)</f>
        <v>7.5436736500794068E-4</v>
      </c>
      <c r="T96">
        <f>IFERROR(daily_activity3[[#This Row],[TrackerDistance]]/(daily_activity3[[#This Row],[Total Mintues]]*daily_activity3[[#This Row],[Step Length]]),0)</f>
        <v>10.494444444444445</v>
      </c>
      <c r="U96">
        <v>0</v>
      </c>
      <c r="V96">
        <v>0</v>
      </c>
      <c r="W96">
        <v>0</v>
      </c>
    </row>
    <row r="97" spans="1:23" x14ac:dyDescent="0.3">
      <c r="A97">
        <v>2022484408</v>
      </c>
      <c r="B97" s="1">
        <v>42478</v>
      </c>
      <c r="C97" t="str">
        <f t="shared" si="1"/>
        <v>Monday</v>
      </c>
      <c r="D97">
        <v>14131</v>
      </c>
      <c r="E97">
        <v>10.06999969</v>
      </c>
      <c r="F97">
        <v>10.06999969</v>
      </c>
      <c r="G97">
        <v>0</v>
      </c>
      <c r="H97">
        <v>3.6400001049999999</v>
      </c>
      <c r="I97">
        <v>0.119999997</v>
      </c>
      <c r="J97">
        <v>6.3000001909999996</v>
      </c>
      <c r="K97">
        <v>0</v>
      </c>
      <c r="L97">
        <v>48</v>
      </c>
      <c r="M97">
        <v>3</v>
      </c>
      <c r="N97">
        <v>311</v>
      </c>
      <c r="O97">
        <v>1078</v>
      </c>
      <c r="P97">
        <v>2770</v>
      </c>
      <c r="Q97">
        <f>SUM(daily_activity3[[#This Row],[VeryActiveMinutes]:[SedentaryMinutes]])</f>
        <v>1440</v>
      </c>
      <c r="R97">
        <f>daily_activity3[[#This Row],[Total Mintues]]/60</f>
        <v>24</v>
      </c>
      <c r="S97">
        <f>IFERROR(daily_activity3[[#This Row],[TotalDistance]]/daily_activity3[[#This Row],[TotalSteps]],0)</f>
        <v>7.1261762720260422E-4</v>
      </c>
      <c r="T97">
        <f>IFERROR(daily_activity3[[#This Row],[TrackerDistance]]/(daily_activity3[[#This Row],[Total Mintues]]*daily_activity3[[#This Row],[Step Length]]),0)</f>
        <v>9.813194444444445</v>
      </c>
      <c r="U97">
        <v>0</v>
      </c>
      <c r="V97">
        <v>0</v>
      </c>
      <c r="W97">
        <v>0</v>
      </c>
    </row>
    <row r="98" spans="1:23" x14ac:dyDescent="0.3">
      <c r="A98">
        <v>2022484408</v>
      </c>
      <c r="B98" s="1">
        <v>42479</v>
      </c>
      <c r="C98" t="str">
        <f t="shared" si="1"/>
        <v>Tuesday</v>
      </c>
      <c r="D98">
        <v>11548</v>
      </c>
      <c r="E98">
        <v>8.5299997330000004</v>
      </c>
      <c r="F98">
        <v>8.5299997330000004</v>
      </c>
      <c r="G98">
        <v>0</v>
      </c>
      <c r="H98">
        <v>3.289999962</v>
      </c>
      <c r="I98">
        <v>0.23999999499999999</v>
      </c>
      <c r="J98">
        <v>5</v>
      </c>
      <c r="K98">
        <v>0</v>
      </c>
      <c r="L98">
        <v>31</v>
      </c>
      <c r="M98">
        <v>7</v>
      </c>
      <c r="N98">
        <v>250</v>
      </c>
      <c r="O98">
        <v>1152</v>
      </c>
      <c r="P98">
        <v>2489</v>
      </c>
      <c r="Q98">
        <f>SUM(daily_activity3[[#This Row],[VeryActiveMinutes]:[SedentaryMinutes]])</f>
        <v>1440</v>
      </c>
      <c r="R98">
        <f>daily_activity3[[#This Row],[Total Mintues]]/60</f>
        <v>24</v>
      </c>
      <c r="S98">
        <f>IFERROR(daily_activity3[[#This Row],[TotalDistance]]/daily_activity3[[#This Row],[TotalSteps]],0)</f>
        <v>7.3865602121579493E-4</v>
      </c>
      <c r="T98">
        <f>IFERROR(daily_activity3[[#This Row],[TrackerDistance]]/(daily_activity3[[#This Row],[Total Mintues]]*daily_activity3[[#This Row],[Step Length]]),0)</f>
        <v>8.0194444444444457</v>
      </c>
      <c r="U98">
        <v>0</v>
      </c>
      <c r="V98">
        <v>0</v>
      </c>
      <c r="W98">
        <v>0</v>
      </c>
    </row>
    <row r="99" spans="1:23" x14ac:dyDescent="0.3">
      <c r="A99">
        <v>2022484408</v>
      </c>
      <c r="B99" s="1">
        <v>42480</v>
      </c>
      <c r="C99" t="str">
        <f t="shared" si="1"/>
        <v>Wednesday</v>
      </c>
      <c r="D99">
        <v>15112</v>
      </c>
      <c r="E99">
        <v>10.670000079999999</v>
      </c>
      <c r="F99">
        <v>10.670000079999999</v>
      </c>
      <c r="G99">
        <v>0</v>
      </c>
      <c r="H99">
        <v>3.3399999139999998</v>
      </c>
      <c r="I99">
        <v>1.9299999480000001</v>
      </c>
      <c r="J99">
        <v>5.4000000950000002</v>
      </c>
      <c r="K99">
        <v>0</v>
      </c>
      <c r="L99">
        <v>48</v>
      </c>
      <c r="M99">
        <v>63</v>
      </c>
      <c r="N99">
        <v>276</v>
      </c>
      <c r="O99">
        <v>1053</v>
      </c>
      <c r="P99">
        <v>2897</v>
      </c>
      <c r="Q99">
        <f>SUM(daily_activity3[[#This Row],[VeryActiveMinutes]:[SedentaryMinutes]])</f>
        <v>1440</v>
      </c>
      <c r="R99">
        <f>daily_activity3[[#This Row],[Total Mintues]]/60</f>
        <v>24</v>
      </c>
      <c r="S99">
        <f>IFERROR(daily_activity3[[#This Row],[TotalDistance]]/daily_activity3[[#This Row],[TotalSteps]],0)</f>
        <v>7.060614134462678E-4</v>
      </c>
      <c r="T99">
        <f>IFERROR(daily_activity3[[#This Row],[TrackerDistance]]/(daily_activity3[[#This Row],[Total Mintues]]*daily_activity3[[#This Row],[Step Length]]),0)</f>
        <v>10.494444444444445</v>
      </c>
      <c r="U99">
        <v>0</v>
      </c>
      <c r="V99">
        <v>0</v>
      </c>
      <c r="W99">
        <v>0</v>
      </c>
    </row>
    <row r="100" spans="1:23" x14ac:dyDescent="0.3">
      <c r="A100">
        <v>2022484408</v>
      </c>
      <c r="B100" s="1">
        <v>42481</v>
      </c>
      <c r="C100" t="str">
        <f t="shared" si="1"/>
        <v>Thursday</v>
      </c>
      <c r="D100">
        <v>12453</v>
      </c>
      <c r="E100">
        <v>8.7399997710000008</v>
      </c>
      <c r="F100">
        <v>8.7399997710000008</v>
      </c>
      <c r="G100">
        <v>0</v>
      </c>
      <c r="H100">
        <v>3.329999924</v>
      </c>
      <c r="I100">
        <v>1.1100000139999999</v>
      </c>
      <c r="J100">
        <v>4.3099999430000002</v>
      </c>
      <c r="K100">
        <v>0</v>
      </c>
      <c r="L100">
        <v>104</v>
      </c>
      <c r="M100">
        <v>53</v>
      </c>
      <c r="N100">
        <v>255</v>
      </c>
      <c r="O100">
        <v>1028</v>
      </c>
      <c r="P100">
        <v>3158</v>
      </c>
      <c r="Q100">
        <f>SUM(daily_activity3[[#This Row],[VeryActiveMinutes]:[SedentaryMinutes]])</f>
        <v>1440</v>
      </c>
      <c r="R100">
        <f>daily_activity3[[#This Row],[Total Mintues]]/60</f>
        <v>24</v>
      </c>
      <c r="S100">
        <f>IFERROR(daily_activity3[[#This Row],[TotalDistance]]/daily_activity3[[#This Row],[TotalSteps]],0)</f>
        <v>7.018388959286919E-4</v>
      </c>
      <c r="T100">
        <f>IFERROR(daily_activity3[[#This Row],[TrackerDistance]]/(daily_activity3[[#This Row],[Total Mintues]]*daily_activity3[[#This Row],[Step Length]]),0)</f>
        <v>8.6479166666666671</v>
      </c>
      <c r="U100">
        <v>0</v>
      </c>
      <c r="V100">
        <v>0</v>
      </c>
      <c r="W100">
        <v>0</v>
      </c>
    </row>
    <row r="101" spans="1:23" x14ac:dyDescent="0.3">
      <c r="A101">
        <v>2022484408</v>
      </c>
      <c r="B101" s="1">
        <v>42482</v>
      </c>
      <c r="C101" t="str">
        <f t="shared" si="1"/>
        <v>Friday</v>
      </c>
      <c r="D101">
        <v>12954</v>
      </c>
      <c r="E101">
        <v>9.3299999239999991</v>
      </c>
      <c r="F101">
        <v>9.3299999239999991</v>
      </c>
      <c r="G101">
        <v>0</v>
      </c>
      <c r="H101">
        <v>4.4299998279999997</v>
      </c>
      <c r="I101">
        <v>0.41999998700000002</v>
      </c>
      <c r="J101">
        <v>4.4699997900000001</v>
      </c>
      <c r="K101">
        <v>0</v>
      </c>
      <c r="L101">
        <v>52</v>
      </c>
      <c r="M101">
        <v>10</v>
      </c>
      <c r="N101">
        <v>273</v>
      </c>
      <c r="O101">
        <v>1105</v>
      </c>
      <c r="P101">
        <v>2638</v>
      </c>
      <c r="Q101">
        <f>SUM(daily_activity3[[#This Row],[VeryActiveMinutes]:[SedentaryMinutes]])</f>
        <v>1440</v>
      </c>
      <c r="R101">
        <f>daily_activity3[[#This Row],[Total Mintues]]/60</f>
        <v>24</v>
      </c>
      <c r="S101">
        <f>IFERROR(daily_activity3[[#This Row],[TotalDistance]]/daily_activity3[[#This Row],[TotalSteps]],0)</f>
        <v>7.2024084637949657E-4</v>
      </c>
      <c r="T101">
        <f>IFERROR(daily_activity3[[#This Row],[TrackerDistance]]/(daily_activity3[[#This Row],[Total Mintues]]*daily_activity3[[#This Row],[Step Length]]),0)</f>
        <v>8.9958333333333353</v>
      </c>
      <c r="U101">
        <v>0</v>
      </c>
      <c r="V101">
        <v>0</v>
      </c>
      <c r="W101">
        <v>0</v>
      </c>
    </row>
    <row r="102" spans="1:23" x14ac:dyDescent="0.3">
      <c r="A102">
        <v>2022484408</v>
      </c>
      <c r="B102" s="1">
        <v>42483</v>
      </c>
      <c r="C102" t="str">
        <f t="shared" si="1"/>
        <v>Saturday</v>
      </c>
      <c r="D102">
        <v>6001</v>
      </c>
      <c r="E102">
        <v>4.2100000380000004</v>
      </c>
      <c r="F102">
        <v>4.2100000380000004</v>
      </c>
      <c r="G102">
        <v>0</v>
      </c>
      <c r="H102">
        <v>0</v>
      </c>
      <c r="I102">
        <v>0</v>
      </c>
      <c r="J102">
        <v>4.2100000380000004</v>
      </c>
      <c r="K102">
        <v>0</v>
      </c>
      <c r="L102">
        <v>0</v>
      </c>
      <c r="M102">
        <v>0</v>
      </c>
      <c r="N102">
        <v>249</v>
      </c>
      <c r="O102">
        <v>1191</v>
      </c>
      <c r="P102">
        <v>2069</v>
      </c>
      <c r="Q102">
        <f>SUM(daily_activity3[[#This Row],[VeryActiveMinutes]:[SedentaryMinutes]])</f>
        <v>1440</v>
      </c>
      <c r="R102">
        <f>daily_activity3[[#This Row],[Total Mintues]]/60</f>
        <v>24</v>
      </c>
      <c r="S102">
        <f>IFERROR(daily_activity3[[#This Row],[TotalDistance]]/daily_activity3[[#This Row],[TotalSteps]],0)</f>
        <v>7.0154974804199303E-4</v>
      </c>
      <c r="T102">
        <f>IFERROR(daily_activity3[[#This Row],[TrackerDistance]]/(daily_activity3[[#This Row],[Total Mintues]]*daily_activity3[[#This Row],[Step Length]]),0)</f>
        <v>4.1673611111111111</v>
      </c>
      <c r="U102">
        <v>0</v>
      </c>
      <c r="V102">
        <v>0</v>
      </c>
      <c r="W102">
        <v>0</v>
      </c>
    </row>
    <row r="103" spans="1:23" x14ac:dyDescent="0.3">
      <c r="A103">
        <v>2022484408</v>
      </c>
      <c r="B103" s="1">
        <v>42484</v>
      </c>
      <c r="C103" t="str">
        <f t="shared" si="1"/>
        <v>Sunday</v>
      </c>
      <c r="D103">
        <v>13481</v>
      </c>
      <c r="E103">
        <v>10.27999973</v>
      </c>
      <c r="F103">
        <v>10.27999973</v>
      </c>
      <c r="G103">
        <v>0</v>
      </c>
      <c r="H103">
        <v>4.5500001909999996</v>
      </c>
      <c r="I103">
        <v>1.1499999759999999</v>
      </c>
      <c r="J103">
        <v>4.579999924</v>
      </c>
      <c r="K103">
        <v>0</v>
      </c>
      <c r="L103">
        <v>37</v>
      </c>
      <c r="M103">
        <v>26</v>
      </c>
      <c r="N103">
        <v>216</v>
      </c>
      <c r="O103">
        <v>1161</v>
      </c>
      <c r="P103">
        <v>2529</v>
      </c>
      <c r="Q103">
        <f>SUM(daily_activity3[[#This Row],[VeryActiveMinutes]:[SedentaryMinutes]])</f>
        <v>1440</v>
      </c>
      <c r="R103">
        <f>daily_activity3[[#This Row],[Total Mintues]]/60</f>
        <v>24</v>
      </c>
      <c r="S103">
        <f>IFERROR(daily_activity3[[#This Row],[TotalDistance]]/daily_activity3[[#This Row],[TotalSteps]],0)</f>
        <v>7.6255468659594983E-4</v>
      </c>
      <c r="T103">
        <f>IFERROR(daily_activity3[[#This Row],[TrackerDistance]]/(daily_activity3[[#This Row],[Total Mintues]]*daily_activity3[[#This Row],[Step Length]]),0)</f>
        <v>9.3618055555555557</v>
      </c>
      <c r="U103">
        <v>0</v>
      </c>
      <c r="V103">
        <v>0</v>
      </c>
      <c r="W103">
        <v>0</v>
      </c>
    </row>
    <row r="104" spans="1:23" x14ac:dyDescent="0.3">
      <c r="A104">
        <v>2022484408</v>
      </c>
      <c r="B104" s="1">
        <v>42485</v>
      </c>
      <c r="C104" t="str">
        <f t="shared" si="1"/>
        <v>Monday</v>
      </c>
      <c r="D104">
        <v>11369</v>
      </c>
      <c r="E104">
        <v>8.0100002289999992</v>
      </c>
      <c r="F104">
        <v>8.0100002289999992</v>
      </c>
      <c r="G104">
        <v>0</v>
      </c>
      <c r="H104">
        <v>3.329999924</v>
      </c>
      <c r="I104">
        <v>0.219999999</v>
      </c>
      <c r="J104">
        <v>4.4600000380000004</v>
      </c>
      <c r="K104">
        <v>0</v>
      </c>
      <c r="L104">
        <v>44</v>
      </c>
      <c r="M104">
        <v>8</v>
      </c>
      <c r="N104">
        <v>217</v>
      </c>
      <c r="O104">
        <v>1171</v>
      </c>
      <c r="P104">
        <v>2470</v>
      </c>
      <c r="Q104">
        <f>SUM(daily_activity3[[#This Row],[VeryActiveMinutes]:[SedentaryMinutes]])</f>
        <v>1440</v>
      </c>
      <c r="R104">
        <f>daily_activity3[[#This Row],[Total Mintues]]/60</f>
        <v>24</v>
      </c>
      <c r="S104">
        <f>IFERROR(daily_activity3[[#This Row],[TotalDistance]]/daily_activity3[[#This Row],[TotalSteps]],0)</f>
        <v>7.0454747374439259E-4</v>
      </c>
      <c r="T104">
        <f>IFERROR(daily_activity3[[#This Row],[TrackerDistance]]/(daily_activity3[[#This Row],[Total Mintues]]*daily_activity3[[#This Row],[Step Length]]),0)</f>
        <v>7.8951388888888889</v>
      </c>
      <c r="U104">
        <v>0</v>
      </c>
      <c r="V104">
        <v>0</v>
      </c>
      <c r="W104">
        <v>0</v>
      </c>
    </row>
    <row r="105" spans="1:23" x14ac:dyDescent="0.3">
      <c r="A105">
        <v>2022484408</v>
      </c>
      <c r="B105" s="1">
        <v>42486</v>
      </c>
      <c r="C105" t="str">
        <f t="shared" si="1"/>
        <v>Tuesday</v>
      </c>
      <c r="D105">
        <v>10119</v>
      </c>
      <c r="E105">
        <v>7.1900000569999998</v>
      </c>
      <c r="F105">
        <v>7.1900000569999998</v>
      </c>
      <c r="G105">
        <v>0</v>
      </c>
      <c r="H105">
        <v>1.4299999480000001</v>
      </c>
      <c r="I105">
        <v>0.66000002599999996</v>
      </c>
      <c r="J105">
        <v>5.1100001339999999</v>
      </c>
      <c r="K105">
        <v>0</v>
      </c>
      <c r="L105">
        <v>55</v>
      </c>
      <c r="M105">
        <v>24</v>
      </c>
      <c r="N105">
        <v>275</v>
      </c>
      <c r="O105">
        <v>1086</v>
      </c>
      <c r="P105">
        <v>2793</v>
      </c>
      <c r="Q105">
        <f>SUM(daily_activity3[[#This Row],[VeryActiveMinutes]:[SedentaryMinutes]])</f>
        <v>1440</v>
      </c>
      <c r="R105">
        <f>daily_activity3[[#This Row],[Total Mintues]]/60</f>
        <v>24</v>
      </c>
      <c r="S105">
        <f>IFERROR(daily_activity3[[#This Row],[TotalDistance]]/daily_activity3[[#This Row],[TotalSteps]],0)</f>
        <v>7.1054452584247451E-4</v>
      </c>
      <c r="T105">
        <f>IFERROR(daily_activity3[[#This Row],[TrackerDistance]]/(daily_activity3[[#This Row],[Total Mintues]]*daily_activity3[[#This Row],[Step Length]]),0)</f>
        <v>7.0270833333333336</v>
      </c>
      <c r="U105">
        <v>0</v>
      </c>
      <c r="V105">
        <v>0</v>
      </c>
      <c r="W105">
        <v>0</v>
      </c>
    </row>
    <row r="106" spans="1:23" x14ac:dyDescent="0.3">
      <c r="A106">
        <v>2022484408</v>
      </c>
      <c r="B106" s="1">
        <v>42487</v>
      </c>
      <c r="C106" t="str">
        <f t="shared" si="1"/>
        <v>Wednesday</v>
      </c>
      <c r="D106">
        <v>10159</v>
      </c>
      <c r="E106">
        <v>7.1300001139999996</v>
      </c>
      <c r="F106">
        <v>7.1300001139999996</v>
      </c>
      <c r="G106">
        <v>0</v>
      </c>
      <c r="H106">
        <v>1.039999962</v>
      </c>
      <c r="I106">
        <v>0.97000002900000004</v>
      </c>
      <c r="J106">
        <v>5.1199998860000004</v>
      </c>
      <c r="K106">
        <v>0</v>
      </c>
      <c r="L106">
        <v>19</v>
      </c>
      <c r="M106">
        <v>20</v>
      </c>
      <c r="N106">
        <v>282</v>
      </c>
      <c r="O106">
        <v>1119</v>
      </c>
      <c r="P106">
        <v>2463</v>
      </c>
      <c r="Q106">
        <f>SUM(daily_activity3[[#This Row],[VeryActiveMinutes]:[SedentaryMinutes]])</f>
        <v>1440</v>
      </c>
      <c r="R106">
        <f>daily_activity3[[#This Row],[Total Mintues]]/60</f>
        <v>24</v>
      </c>
      <c r="S106">
        <f>IFERROR(daily_activity3[[#This Row],[TotalDistance]]/daily_activity3[[#This Row],[TotalSteps]],0)</f>
        <v>7.0184074357712372E-4</v>
      </c>
      <c r="T106">
        <f>IFERROR(daily_activity3[[#This Row],[TrackerDistance]]/(daily_activity3[[#This Row],[Total Mintues]]*daily_activity3[[#This Row],[Step Length]]),0)</f>
        <v>7.0548611111111112</v>
      </c>
      <c r="U106">
        <v>0</v>
      </c>
      <c r="V106">
        <v>0</v>
      </c>
      <c r="W106">
        <v>0</v>
      </c>
    </row>
    <row r="107" spans="1:23" x14ac:dyDescent="0.3">
      <c r="A107">
        <v>2022484408</v>
      </c>
      <c r="B107" s="1">
        <v>42488</v>
      </c>
      <c r="C107" t="str">
        <f t="shared" si="1"/>
        <v>Thursday</v>
      </c>
      <c r="D107">
        <v>10140</v>
      </c>
      <c r="E107">
        <v>7.1199998860000004</v>
      </c>
      <c r="F107">
        <v>7.1199998860000004</v>
      </c>
      <c r="G107">
        <v>0</v>
      </c>
      <c r="H107">
        <v>0.40999999599999998</v>
      </c>
      <c r="I107">
        <v>1.3300000430000001</v>
      </c>
      <c r="J107">
        <v>5.3899998660000001</v>
      </c>
      <c r="K107">
        <v>0</v>
      </c>
      <c r="L107">
        <v>6</v>
      </c>
      <c r="M107">
        <v>20</v>
      </c>
      <c r="N107">
        <v>291</v>
      </c>
      <c r="O107">
        <v>1123</v>
      </c>
      <c r="P107">
        <v>2296</v>
      </c>
      <c r="Q107">
        <f>SUM(daily_activity3[[#This Row],[VeryActiveMinutes]:[SedentaryMinutes]])</f>
        <v>1440</v>
      </c>
      <c r="R107">
        <f>daily_activity3[[#This Row],[Total Mintues]]/60</f>
        <v>24</v>
      </c>
      <c r="S107">
        <f>IFERROR(daily_activity3[[#This Row],[TotalDistance]]/daily_activity3[[#This Row],[TotalSteps]],0)</f>
        <v>7.0216961400394479E-4</v>
      </c>
      <c r="T107">
        <f>IFERROR(daily_activity3[[#This Row],[TrackerDistance]]/(daily_activity3[[#This Row],[Total Mintues]]*daily_activity3[[#This Row],[Step Length]]),0)</f>
        <v>7.041666666666667</v>
      </c>
      <c r="U107">
        <v>0</v>
      </c>
      <c r="V107">
        <v>0</v>
      </c>
      <c r="W107">
        <v>0</v>
      </c>
    </row>
    <row r="108" spans="1:23" x14ac:dyDescent="0.3">
      <c r="A108">
        <v>2022484408</v>
      </c>
      <c r="B108" s="1">
        <v>42489</v>
      </c>
      <c r="C108" t="str">
        <f t="shared" si="1"/>
        <v>Friday</v>
      </c>
      <c r="D108">
        <v>10245</v>
      </c>
      <c r="E108">
        <v>7.1900000569999998</v>
      </c>
      <c r="F108">
        <v>7.1900000569999998</v>
      </c>
      <c r="G108">
        <v>0</v>
      </c>
      <c r="H108">
        <v>0.47999998900000002</v>
      </c>
      <c r="I108">
        <v>1.210000038</v>
      </c>
      <c r="J108">
        <v>5.5</v>
      </c>
      <c r="K108">
        <v>0</v>
      </c>
      <c r="L108">
        <v>21</v>
      </c>
      <c r="M108">
        <v>40</v>
      </c>
      <c r="N108">
        <v>281</v>
      </c>
      <c r="O108">
        <v>1098</v>
      </c>
      <c r="P108">
        <v>2611</v>
      </c>
      <c r="Q108">
        <f>SUM(daily_activity3[[#This Row],[VeryActiveMinutes]:[SedentaryMinutes]])</f>
        <v>1440</v>
      </c>
      <c r="R108">
        <f>daily_activity3[[#This Row],[Total Mintues]]/60</f>
        <v>24</v>
      </c>
      <c r="S108">
        <f>IFERROR(daily_activity3[[#This Row],[TotalDistance]]/daily_activity3[[#This Row],[TotalSteps]],0)</f>
        <v>7.0180576447047337E-4</v>
      </c>
      <c r="T108">
        <f>IFERROR(daily_activity3[[#This Row],[TrackerDistance]]/(daily_activity3[[#This Row],[Total Mintues]]*daily_activity3[[#This Row],[Step Length]]),0)</f>
        <v>7.114583333333333</v>
      </c>
      <c r="U108">
        <v>0</v>
      </c>
      <c r="V108">
        <v>0</v>
      </c>
      <c r="W108">
        <v>0</v>
      </c>
    </row>
    <row r="109" spans="1:23" x14ac:dyDescent="0.3">
      <c r="A109">
        <v>2022484408</v>
      </c>
      <c r="B109" s="1">
        <v>42490</v>
      </c>
      <c r="C109" t="str">
        <f t="shared" si="1"/>
        <v>Saturday</v>
      </c>
      <c r="D109">
        <v>18387</v>
      </c>
      <c r="E109">
        <v>12.90999985</v>
      </c>
      <c r="F109">
        <v>12.90999985</v>
      </c>
      <c r="G109">
        <v>0</v>
      </c>
      <c r="H109">
        <v>0.939999998</v>
      </c>
      <c r="I109">
        <v>1.3999999759999999</v>
      </c>
      <c r="J109">
        <v>10.56999969</v>
      </c>
      <c r="K109">
        <v>0</v>
      </c>
      <c r="L109">
        <v>13</v>
      </c>
      <c r="M109">
        <v>23</v>
      </c>
      <c r="N109">
        <v>361</v>
      </c>
      <c r="O109">
        <v>1043</v>
      </c>
      <c r="P109">
        <v>2732</v>
      </c>
      <c r="Q109">
        <f>SUM(daily_activity3[[#This Row],[VeryActiveMinutes]:[SedentaryMinutes]])</f>
        <v>1440</v>
      </c>
      <c r="R109">
        <f>daily_activity3[[#This Row],[Total Mintues]]/60</f>
        <v>24</v>
      </c>
      <c r="S109">
        <f>IFERROR(daily_activity3[[#This Row],[TotalDistance]]/daily_activity3[[#This Row],[TotalSteps]],0)</f>
        <v>7.0212649426225056E-4</v>
      </c>
      <c r="T109">
        <f>IFERROR(daily_activity3[[#This Row],[TrackerDistance]]/(daily_activity3[[#This Row],[Total Mintues]]*daily_activity3[[#This Row],[Step Length]]),0)</f>
        <v>12.768749999999999</v>
      </c>
      <c r="U109">
        <v>0</v>
      </c>
      <c r="V109">
        <v>0</v>
      </c>
      <c r="W109">
        <v>0</v>
      </c>
    </row>
    <row r="110" spans="1:23" x14ac:dyDescent="0.3">
      <c r="A110">
        <v>2026352035</v>
      </c>
      <c r="B110" s="1">
        <v>42473</v>
      </c>
      <c r="C110" t="str">
        <f t="shared" si="1"/>
        <v>Wednesday</v>
      </c>
      <c r="D110">
        <v>4993</v>
      </c>
      <c r="E110">
        <v>3.0999999049999998</v>
      </c>
      <c r="F110">
        <v>3.0999999049999998</v>
      </c>
      <c r="G110">
        <v>0</v>
      </c>
      <c r="H110">
        <v>0</v>
      </c>
      <c r="I110">
        <v>0</v>
      </c>
      <c r="J110">
        <v>3.0999999049999998</v>
      </c>
      <c r="K110">
        <v>0</v>
      </c>
      <c r="L110">
        <v>0</v>
      </c>
      <c r="M110">
        <v>0</v>
      </c>
      <c r="N110">
        <v>238</v>
      </c>
      <c r="O110">
        <v>663</v>
      </c>
      <c r="P110">
        <v>1521</v>
      </c>
      <c r="Q110">
        <f>SUM(daily_activity3[[#This Row],[VeryActiveMinutes]:[SedentaryMinutes]])</f>
        <v>901</v>
      </c>
      <c r="R110">
        <f>daily_activity3[[#This Row],[Total Mintues]]/60</f>
        <v>15.016666666666667</v>
      </c>
      <c r="S110">
        <f>IFERROR(daily_activity3[[#This Row],[TotalDistance]]/daily_activity3[[#This Row],[TotalSteps]],0)</f>
        <v>6.2086919787702783E-4</v>
      </c>
      <c r="T110">
        <f>IFERROR(daily_activity3[[#This Row],[TrackerDistance]]/(daily_activity3[[#This Row],[Total Mintues]]*daily_activity3[[#This Row],[Step Length]]),0)</f>
        <v>5.5416204217536063</v>
      </c>
      <c r="U110">
        <v>531</v>
      </c>
      <c r="V110">
        <v>565</v>
      </c>
      <c r="W110">
        <v>34</v>
      </c>
    </row>
    <row r="111" spans="1:23" x14ac:dyDescent="0.3">
      <c r="A111">
        <v>2026352035</v>
      </c>
      <c r="B111" s="1">
        <v>42474</v>
      </c>
      <c r="C111" t="str">
        <f t="shared" si="1"/>
        <v>Thursday</v>
      </c>
      <c r="D111">
        <v>3335</v>
      </c>
      <c r="E111">
        <v>2.0699999330000001</v>
      </c>
      <c r="F111">
        <v>2.0699999330000001</v>
      </c>
      <c r="G111">
        <v>0</v>
      </c>
      <c r="H111">
        <v>0</v>
      </c>
      <c r="I111">
        <v>0</v>
      </c>
      <c r="J111">
        <v>2.0499999519999998</v>
      </c>
      <c r="K111">
        <v>0</v>
      </c>
      <c r="L111">
        <v>0</v>
      </c>
      <c r="M111">
        <v>0</v>
      </c>
      <c r="N111">
        <v>197</v>
      </c>
      <c r="O111">
        <v>653</v>
      </c>
      <c r="P111">
        <v>1431</v>
      </c>
      <c r="Q111">
        <f>SUM(daily_activity3[[#This Row],[VeryActiveMinutes]:[SedentaryMinutes]])</f>
        <v>850</v>
      </c>
      <c r="R111">
        <f>daily_activity3[[#This Row],[Total Mintues]]/60</f>
        <v>14.166666666666666</v>
      </c>
      <c r="S111">
        <f>IFERROR(daily_activity3[[#This Row],[TotalDistance]]/daily_activity3[[#This Row],[TotalSteps]],0)</f>
        <v>6.2068963508245874E-4</v>
      </c>
      <c r="T111">
        <f>IFERROR(daily_activity3[[#This Row],[TrackerDistance]]/(daily_activity3[[#This Row],[Total Mintues]]*daily_activity3[[#This Row],[Step Length]]),0)</f>
        <v>3.9235294117647057</v>
      </c>
      <c r="U111">
        <v>531</v>
      </c>
      <c r="V111">
        <v>565</v>
      </c>
      <c r="W111">
        <v>34</v>
      </c>
    </row>
    <row r="112" spans="1:23" x14ac:dyDescent="0.3">
      <c r="A112">
        <v>2026352035</v>
      </c>
      <c r="B112" s="1">
        <v>42475</v>
      </c>
      <c r="C112" t="str">
        <f t="shared" si="1"/>
        <v>Friday</v>
      </c>
      <c r="D112">
        <v>3821</v>
      </c>
      <c r="E112">
        <v>2.369999886</v>
      </c>
      <c r="F112">
        <v>2.369999886</v>
      </c>
      <c r="G112">
        <v>0</v>
      </c>
      <c r="H112">
        <v>0</v>
      </c>
      <c r="I112">
        <v>0</v>
      </c>
      <c r="J112">
        <v>2.369999886</v>
      </c>
      <c r="K112">
        <v>0</v>
      </c>
      <c r="L112">
        <v>0</v>
      </c>
      <c r="M112">
        <v>0</v>
      </c>
      <c r="N112">
        <v>188</v>
      </c>
      <c r="O112">
        <v>687</v>
      </c>
      <c r="P112">
        <v>1444</v>
      </c>
      <c r="Q112">
        <f>SUM(daily_activity3[[#This Row],[VeryActiveMinutes]:[SedentaryMinutes]])</f>
        <v>875</v>
      </c>
      <c r="R112">
        <f>daily_activity3[[#This Row],[Total Mintues]]/60</f>
        <v>14.583333333333334</v>
      </c>
      <c r="S112">
        <f>IFERROR(daily_activity3[[#This Row],[TotalDistance]]/daily_activity3[[#This Row],[TotalSteps]],0)</f>
        <v>6.202564475268254E-4</v>
      </c>
      <c r="T112">
        <f>IFERROR(daily_activity3[[#This Row],[TrackerDistance]]/(daily_activity3[[#This Row],[Total Mintues]]*daily_activity3[[#This Row],[Step Length]]),0)</f>
        <v>4.3668571428571434</v>
      </c>
      <c r="U112">
        <v>531</v>
      </c>
      <c r="V112">
        <v>565</v>
      </c>
      <c r="W112">
        <v>34</v>
      </c>
    </row>
    <row r="113" spans="1:23" x14ac:dyDescent="0.3">
      <c r="A113">
        <v>2026352035</v>
      </c>
      <c r="B113" s="1">
        <v>42476</v>
      </c>
      <c r="C113" t="str">
        <f t="shared" si="1"/>
        <v>Saturday</v>
      </c>
      <c r="D113">
        <v>2547</v>
      </c>
      <c r="E113">
        <v>1.5800000430000001</v>
      </c>
      <c r="F113">
        <v>1.5800000430000001</v>
      </c>
      <c r="G113">
        <v>0</v>
      </c>
      <c r="H113">
        <v>0</v>
      </c>
      <c r="I113">
        <v>0</v>
      </c>
      <c r="J113">
        <v>1.5800000430000001</v>
      </c>
      <c r="K113">
        <v>0</v>
      </c>
      <c r="L113">
        <v>0</v>
      </c>
      <c r="M113">
        <v>0</v>
      </c>
      <c r="N113">
        <v>150</v>
      </c>
      <c r="O113">
        <v>728</v>
      </c>
      <c r="P113">
        <v>1373</v>
      </c>
      <c r="Q113">
        <f>SUM(daily_activity3[[#This Row],[VeryActiveMinutes]:[SedentaryMinutes]])</f>
        <v>878</v>
      </c>
      <c r="R113">
        <f>daily_activity3[[#This Row],[Total Mintues]]/60</f>
        <v>14.633333333333333</v>
      </c>
      <c r="S113">
        <f>IFERROR(daily_activity3[[#This Row],[TotalDistance]]/daily_activity3[[#This Row],[TotalSteps]],0)</f>
        <v>6.2033766902237926E-4</v>
      </c>
      <c r="T113">
        <f>IFERROR(daily_activity3[[#This Row],[TrackerDistance]]/(daily_activity3[[#This Row],[Total Mintues]]*daily_activity3[[#This Row],[Step Length]]),0)</f>
        <v>2.9009111617312073</v>
      </c>
      <c r="U113">
        <v>531</v>
      </c>
      <c r="V113">
        <v>565</v>
      </c>
      <c r="W113">
        <v>34</v>
      </c>
    </row>
    <row r="114" spans="1:23" x14ac:dyDescent="0.3">
      <c r="A114">
        <v>2026352035</v>
      </c>
      <c r="B114" s="1">
        <v>42477</v>
      </c>
      <c r="C114" t="str">
        <f t="shared" si="1"/>
        <v>Sunday</v>
      </c>
      <c r="D114">
        <v>838</v>
      </c>
      <c r="E114">
        <v>0.519999981</v>
      </c>
      <c r="F114">
        <v>0.519999981</v>
      </c>
      <c r="G114">
        <v>0</v>
      </c>
      <c r="H114">
        <v>0</v>
      </c>
      <c r="I114">
        <v>0</v>
      </c>
      <c r="J114">
        <v>0.519999981</v>
      </c>
      <c r="K114">
        <v>0</v>
      </c>
      <c r="L114">
        <v>0</v>
      </c>
      <c r="M114">
        <v>0</v>
      </c>
      <c r="N114">
        <v>60</v>
      </c>
      <c r="O114">
        <v>1053</v>
      </c>
      <c r="P114">
        <v>1214</v>
      </c>
      <c r="Q114">
        <f>SUM(daily_activity3[[#This Row],[VeryActiveMinutes]:[SedentaryMinutes]])</f>
        <v>1113</v>
      </c>
      <c r="R114">
        <f>daily_activity3[[#This Row],[Total Mintues]]/60</f>
        <v>18.55</v>
      </c>
      <c r="S114">
        <f>IFERROR(daily_activity3[[#This Row],[TotalDistance]]/daily_activity3[[#This Row],[TotalSteps]],0)</f>
        <v>6.2052503699284013E-4</v>
      </c>
      <c r="T114">
        <f>IFERROR(daily_activity3[[#This Row],[TrackerDistance]]/(daily_activity3[[#This Row],[Total Mintues]]*daily_activity3[[#This Row],[Step Length]]),0)</f>
        <v>0.75292003593890389</v>
      </c>
      <c r="U114">
        <v>531</v>
      </c>
      <c r="V114">
        <v>565</v>
      </c>
      <c r="W114">
        <v>34</v>
      </c>
    </row>
    <row r="115" spans="1:23" x14ac:dyDescent="0.3">
      <c r="A115">
        <v>2026352035</v>
      </c>
      <c r="B115" s="1">
        <v>42478</v>
      </c>
      <c r="C115" t="str">
        <f t="shared" si="1"/>
        <v>Monday</v>
      </c>
      <c r="D115">
        <v>3325</v>
      </c>
      <c r="E115">
        <v>2.0599999430000002</v>
      </c>
      <c r="F115">
        <v>2.0599999430000002</v>
      </c>
      <c r="G115">
        <v>0</v>
      </c>
      <c r="H115">
        <v>0</v>
      </c>
      <c r="I115">
        <v>0</v>
      </c>
      <c r="J115">
        <v>2.0599999430000002</v>
      </c>
      <c r="K115">
        <v>0</v>
      </c>
      <c r="L115">
        <v>0</v>
      </c>
      <c r="M115">
        <v>0</v>
      </c>
      <c r="N115">
        <v>182</v>
      </c>
      <c r="O115">
        <v>1062</v>
      </c>
      <c r="P115">
        <v>1419</v>
      </c>
      <c r="Q115">
        <f>SUM(daily_activity3[[#This Row],[VeryActiveMinutes]:[SedentaryMinutes]])</f>
        <v>1244</v>
      </c>
      <c r="R115">
        <f>daily_activity3[[#This Row],[Total Mintues]]/60</f>
        <v>20.733333333333334</v>
      </c>
      <c r="S115">
        <f>IFERROR(daily_activity3[[#This Row],[TotalDistance]]/daily_activity3[[#This Row],[TotalSteps]],0)</f>
        <v>6.1954885503759404E-4</v>
      </c>
      <c r="T115">
        <f>IFERROR(daily_activity3[[#This Row],[TrackerDistance]]/(daily_activity3[[#This Row],[Total Mintues]]*daily_activity3[[#This Row],[Step Length]]),0)</f>
        <v>2.6728295819935695</v>
      </c>
      <c r="U115">
        <v>531</v>
      </c>
      <c r="V115">
        <v>565</v>
      </c>
      <c r="W115">
        <v>34</v>
      </c>
    </row>
    <row r="116" spans="1:23" x14ac:dyDescent="0.3">
      <c r="A116">
        <v>2026352035</v>
      </c>
      <c r="B116" s="1">
        <v>42479</v>
      </c>
      <c r="C116" t="str">
        <f t="shared" si="1"/>
        <v>Tuesday</v>
      </c>
      <c r="D116">
        <v>2424</v>
      </c>
      <c r="E116">
        <v>1.5</v>
      </c>
      <c r="F116">
        <v>1.5</v>
      </c>
      <c r="G116">
        <v>0</v>
      </c>
      <c r="H116">
        <v>0</v>
      </c>
      <c r="I116">
        <v>0</v>
      </c>
      <c r="J116">
        <v>1.5</v>
      </c>
      <c r="K116">
        <v>0</v>
      </c>
      <c r="L116">
        <v>0</v>
      </c>
      <c r="M116">
        <v>0</v>
      </c>
      <c r="N116">
        <v>141</v>
      </c>
      <c r="O116">
        <v>785</v>
      </c>
      <c r="P116">
        <v>1356</v>
      </c>
      <c r="Q116">
        <f>SUM(daily_activity3[[#This Row],[VeryActiveMinutes]:[SedentaryMinutes]])</f>
        <v>926</v>
      </c>
      <c r="R116">
        <f>daily_activity3[[#This Row],[Total Mintues]]/60</f>
        <v>15.433333333333334</v>
      </c>
      <c r="S116">
        <f>IFERROR(daily_activity3[[#This Row],[TotalDistance]]/daily_activity3[[#This Row],[TotalSteps]],0)</f>
        <v>6.1881188118811882E-4</v>
      </c>
      <c r="T116">
        <f>IFERROR(daily_activity3[[#This Row],[TrackerDistance]]/(daily_activity3[[#This Row],[Total Mintues]]*daily_activity3[[#This Row],[Step Length]]),0)</f>
        <v>2.617710583153348</v>
      </c>
      <c r="U116">
        <v>531</v>
      </c>
      <c r="V116">
        <v>565</v>
      </c>
      <c r="W116">
        <v>34</v>
      </c>
    </row>
    <row r="117" spans="1:23" x14ac:dyDescent="0.3">
      <c r="A117">
        <v>2026352035</v>
      </c>
      <c r="B117" s="1">
        <v>42480</v>
      </c>
      <c r="C117" t="str">
        <f t="shared" si="1"/>
        <v>Wednesday</v>
      </c>
      <c r="D117">
        <v>7222</v>
      </c>
      <c r="E117">
        <v>4.4800000190000002</v>
      </c>
      <c r="F117">
        <v>4.4800000190000002</v>
      </c>
      <c r="G117">
        <v>0</v>
      </c>
      <c r="H117">
        <v>0</v>
      </c>
      <c r="I117">
        <v>0</v>
      </c>
      <c r="J117">
        <v>4.4800000190000002</v>
      </c>
      <c r="K117">
        <v>0</v>
      </c>
      <c r="L117">
        <v>0</v>
      </c>
      <c r="M117">
        <v>0</v>
      </c>
      <c r="N117">
        <v>327</v>
      </c>
      <c r="O117">
        <v>623</v>
      </c>
      <c r="P117">
        <v>1667</v>
      </c>
      <c r="Q117">
        <f>SUM(daily_activity3[[#This Row],[VeryActiveMinutes]:[SedentaryMinutes]])</f>
        <v>950</v>
      </c>
      <c r="R117">
        <f>daily_activity3[[#This Row],[Total Mintues]]/60</f>
        <v>15.833333333333334</v>
      </c>
      <c r="S117">
        <f>IFERROR(daily_activity3[[#This Row],[TotalDistance]]/daily_activity3[[#This Row],[TotalSteps]],0)</f>
        <v>6.2032678191636665E-4</v>
      </c>
      <c r="T117">
        <f>IFERROR(daily_activity3[[#This Row],[TrackerDistance]]/(daily_activity3[[#This Row],[Total Mintues]]*daily_activity3[[#This Row],[Step Length]]),0)</f>
        <v>7.6021052631578945</v>
      </c>
      <c r="U117">
        <v>531</v>
      </c>
      <c r="V117">
        <v>565</v>
      </c>
      <c r="W117">
        <v>34</v>
      </c>
    </row>
    <row r="118" spans="1:23" x14ac:dyDescent="0.3">
      <c r="A118">
        <v>2026352035</v>
      </c>
      <c r="B118" s="1">
        <v>42481</v>
      </c>
      <c r="C118" t="str">
        <f t="shared" si="1"/>
        <v>Thursday</v>
      </c>
      <c r="D118">
        <v>2467</v>
      </c>
      <c r="E118">
        <v>1.5299999710000001</v>
      </c>
      <c r="F118">
        <v>1.5299999710000001</v>
      </c>
      <c r="G118">
        <v>0</v>
      </c>
      <c r="H118">
        <v>0</v>
      </c>
      <c r="I118">
        <v>0</v>
      </c>
      <c r="J118">
        <v>1.5299999710000001</v>
      </c>
      <c r="K118">
        <v>0</v>
      </c>
      <c r="L118">
        <v>0</v>
      </c>
      <c r="M118">
        <v>0</v>
      </c>
      <c r="N118">
        <v>153</v>
      </c>
      <c r="O118">
        <v>749</v>
      </c>
      <c r="P118">
        <v>1370</v>
      </c>
      <c r="Q118">
        <f>SUM(daily_activity3[[#This Row],[VeryActiveMinutes]:[SedentaryMinutes]])</f>
        <v>902</v>
      </c>
      <c r="R118">
        <f>daily_activity3[[#This Row],[Total Mintues]]/60</f>
        <v>15.033333333333333</v>
      </c>
      <c r="S118">
        <f>IFERROR(daily_activity3[[#This Row],[TotalDistance]]/daily_activity3[[#This Row],[TotalSteps]],0)</f>
        <v>6.2018644953384678E-4</v>
      </c>
      <c r="T118">
        <f>IFERROR(daily_activity3[[#This Row],[TrackerDistance]]/(daily_activity3[[#This Row],[Total Mintues]]*daily_activity3[[#This Row],[Step Length]]),0)</f>
        <v>2.7350332594235036</v>
      </c>
      <c r="U118">
        <v>531</v>
      </c>
      <c r="V118">
        <v>565</v>
      </c>
      <c r="W118">
        <v>34</v>
      </c>
    </row>
    <row r="119" spans="1:23" x14ac:dyDescent="0.3">
      <c r="A119">
        <v>2026352035</v>
      </c>
      <c r="B119" s="1">
        <v>42482</v>
      </c>
      <c r="C119" t="str">
        <f t="shared" si="1"/>
        <v>Friday</v>
      </c>
      <c r="D119">
        <v>2915</v>
      </c>
      <c r="E119">
        <v>1.809999943</v>
      </c>
      <c r="F119">
        <v>1.809999943</v>
      </c>
      <c r="G119">
        <v>0</v>
      </c>
      <c r="H119">
        <v>0</v>
      </c>
      <c r="I119">
        <v>0</v>
      </c>
      <c r="J119">
        <v>1.809999943</v>
      </c>
      <c r="K119">
        <v>0</v>
      </c>
      <c r="L119">
        <v>0</v>
      </c>
      <c r="M119">
        <v>0</v>
      </c>
      <c r="N119">
        <v>162</v>
      </c>
      <c r="O119">
        <v>712</v>
      </c>
      <c r="P119">
        <v>1399</v>
      </c>
      <c r="Q119">
        <f>SUM(daily_activity3[[#This Row],[VeryActiveMinutes]:[SedentaryMinutes]])</f>
        <v>874</v>
      </c>
      <c r="R119">
        <f>daily_activity3[[#This Row],[Total Mintues]]/60</f>
        <v>14.566666666666666</v>
      </c>
      <c r="S119">
        <f>IFERROR(daily_activity3[[#This Row],[TotalDistance]]/daily_activity3[[#This Row],[TotalSteps]],0)</f>
        <v>6.2092622401372212E-4</v>
      </c>
      <c r="T119">
        <f>IFERROR(daily_activity3[[#This Row],[TrackerDistance]]/(daily_activity3[[#This Row],[Total Mintues]]*daily_activity3[[#This Row],[Step Length]]),0)</f>
        <v>3.335240274599542</v>
      </c>
      <c r="U119">
        <v>531</v>
      </c>
      <c r="V119">
        <v>565</v>
      </c>
      <c r="W119">
        <v>34</v>
      </c>
    </row>
    <row r="120" spans="1:23" x14ac:dyDescent="0.3">
      <c r="A120">
        <v>2026352035</v>
      </c>
      <c r="B120" s="1">
        <v>42483</v>
      </c>
      <c r="C120" t="str">
        <f t="shared" si="1"/>
        <v>Saturday</v>
      </c>
      <c r="D120">
        <v>12357</v>
      </c>
      <c r="E120">
        <v>7.7100000380000004</v>
      </c>
      <c r="F120">
        <v>7.7100000380000004</v>
      </c>
      <c r="G120">
        <v>0</v>
      </c>
      <c r="H120">
        <v>0</v>
      </c>
      <c r="I120">
        <v>0</v>
      </c>
      <c r="J120">
        <v>7.7100000380000004</v>
      </c>
      <c r="K120">
        <v>0</v>
      </c>
      <c r="L120">
        <v>0</v>
      </c>
      <c r="M120">
        <v>0</v>
      </c>
      <c r="N120">
        <v>432</v>
      </c>
      <c r="O120">
        <v>458</v>
      </c>
      <c r="P120">
        <v>1916</v>
      </c>
      <c r="Q120">
        <f>SUM(daily_activity3[[#This Row],[VeryActiveMinutes]:[SedentaryMinutes]])</f>
        <v>890</v>
      </c>
      <c r="R120">
        <f>daily_activity3[[#This Row],[Total Mintues]]/60</f>
        <v>14.833333333333334</v>
      </c>
      <c r="S120">
        <f>IFERROR(daily_activity3[[#This Row],[TotalDistance]]/daily_activity3[[#This Row],[TotalSteps]],0)</f>
        <v>6.2393785206765404E-4</v>
      </c>
      <c r="T120">
        <f>IFERROR(daily_activity3[[#This Row],[TrackerDistance]]/(daily_activity3[[#This Row],[Total Mintues]]*daily_activity3[[#This Row],[Step Length]]),0)</f>
        <v>13.884269662921348</v>
      </c>
      <c r="U120">
        <v>531</v>
      </c>
      <c r="V120">
        <v>565</v>
      </c>
      <c r="W120">
        <v>34</v>
      </c>
    </row>
    <row r="121" spans="1:23" x14ac:dyDescent="0.3">
      <c r="A121">
        <v>2026352035</v>
      </c>
      <c r="B121" s="1">
        <v>42484</v>
      </c>
      <c r="C121" t="str">
        <f t="shared" si="1"/>
        <v>Sunday</v>
      </c>
      <c r="D121">
        <v>3490</v>
      </c>
      <c r="E121">
        <v>2.1600000860000002</v>
      </c>
      <c r="F121">
        <v>2.1600000860000002</v>
      </c>
      <c r="G121">
        <v>0</v>
      </c>
      <c r="H121">
        <v>0</v>
      </c>
      <c r="I121">
        <v>0</v>
      </c>
      <c r="J121">
        <v>2.1600000860000002</v>
      </c>
      <c r="K121">
        <v>0</v>
      </c>
      <c r="L121">
        <v>0</v>
      </c>
      <c r="M121">
        <v>0</v>
      </c>
      <c r="N121">
        <v>164</v>
      </c>
      <c r="O121">
        <v>704</v>
      </c>
      <c r="P121">
        <v>1401</v>
      </c>
      <c r="Q121">
        <f>SUM(daily_activity3[[#This Row],[VeryActiveMinutes]:[SedentaryMinutes]])</f>
        <v>868</v>
      </c>
      <c r="R121">
        <f>daily_activity3[[#This Row],[Total Mintues]]/60</f>
        <v>14.466666666666667</v>
      </c>
      <c r="S121">
        <f>IFERROR(daily_activity3[[#This Row],[TotalDistance]]/daily_activity3[[#This Row],[TotalSteps]],0)</f>
        <v>6.1891119942693415E-4</v>
      </c>
      <c r="T121">
        <f>IFERROR(daily_activity3[[#This Row],[TrackerDistance]]/(daily_activity3[[#This Row],[Total Mintues]]*daily_activity3[[#This Row],[Step Length]]),0)</f>
        <v>4.0207373271889404</v>
      </c>
      <c r="U121">
        <v>531</v>
      </c>
      <c r="V121">
        <v>565</v>
      </c>
      <c r="W121">
        <v>34</v>
      </c>
    </row>
    <row r="122" spans="1:23" x14ac:dyDescent="0.3">
      <c r="A122">
        <v>2026352035</v>
      </c>
      <c r="B122" s="1">
        <v>42485</v>
      </c>
      <c r="C122" t="str">
        <f t="shared" si="1"/>
        <v>Monday</v>
      </c>
      <c r="D122">
        <v>6017</v>
      </c>
      <c r="E122">
        <v>3.7300000190000002</v>
      </c>
      <c r="F122">
        <v>3.7300000190000002</v>
      </c>
      <c r="G122">
        <v>0</v>
      </c>
      <c r="H122">
        <v>0</v>
      </c>
      <c r="I122">
        <v>0</v>
      </c>
      <c r="J122">
        <v>3.7300000190000002</v>
      </c>
      <c r="K122">
        <v>0</v>
      </c>
      <c r="L122">
        <v>0</v>
      </c>
      <c r="M122">
        <v>0</v>
      </c>
      <c r="N122">
        <v>260</v>
      </c>
      <c r="O122">
        <v>821</v>
      </c>
      <c r="P122">
        <v>1576</v>
      </c>
      <c r="Q122">
        <f>SUM(daily_activity3[[#This Row],[VeryActiveMinutes]:[SedentaryMinutes]])</f>
        <v>1081</v>
      </c>
      <c r="R122">
        <f>daily_activity3[[#This Row],[Total Mintues]]/60</f>
        <v>18.016666666666666</v>
      </c>
      <c r="S122">
        <f>IFERROR(daily_activity3[[#This Row],[TotalDistance]]/daily_activity3[[#This Row],[TotalSteps]],0)</f>
        <v>6.1991025743726117E-4</v>
      </c>
      <c r="T122">
        <f>IFERROR(daily_activity3[[#This Row],[TrackerDistance]]/(daily_activity3[[#This Row],[Total Mintues]]*daily_activity3[[#This Row],[Step Length]]),0)</f>
        <v>5.5661424606845511</v>
      </c>
      <c r="U122">
        <v>531</v>
      </c>
      <c r="V122">
        <v>565</v>
      </c>
      <c r="W122">
        <v>34</v>
      </c>
    </row>
    <row r="123" spans="1:23" x14ac:dyDescent="0.3">
      <c r="A123">
        <v>2026352035</v>
      </c>
      <c r="B123" s="1">
        <v>42486</v>
      </c>
      <c r="C123" t="str">
        <f t="shared" si="1"/>
        <v>Tuesday</v>
      </c>
      <c r="D123">
        <v>5933</v>
      </c>
      <c r="E123">
        <v>3.6800000669999999</v>
      </c>
      <c r="F123">
        <v>3.6800000669999999</v>
      </c>
      <c r="G123">
        <v>0</v>
      </c>
      <c r="H123">
        <v>0</v>
      </c>
      <c r="I123">
        <v>0</v>
      </c>
      <c r="J123">
        <v>3.6800000669999999</v>
      </c>
      <c r="K123">
        <v>0</v>
      </c>
      <c r="L123">
        <v>0</v>
      </c>
      <c r="M123">
        <v>0</v>
      </c>
      <c r="N123">
        <v>288</v>
      </c>
      <c r="O123">
        <v>1018</v>
      </c>
      <c r="P123">
        <v>1595</v>
      </c>
      <c r="Q123">
        <f>SUM(daily_activity3[[#This Row],[VeryActiveMinutes]:[SedentaryMinutes]])</f>
        <v>1306</v>
      </c>
      <c r="R123">
        <f>daily_activity3[[#This Row],[Total Mintues]]/60</f>
        <v>21.766666666666666</v>
      </c>
      <c r="S123">
        <f>IFERROR(daily_activity3[[#This Row],[TotalDistance]]/daily_activity3[[#This Row],[TotalSteps]],0)</f>
        <v>6.2025957643687844E-4</v>
      </c>
      <c r="T123">
        <f>IFERROR(daily_activity3[[#This Row],[TrackerDistance]]/(daily_activity3[[#This Row],[Total Mintues]]*daily_activity3[[#This Row],[Step Length]]),0)</f>
        <v>4.5428790199081162</v>
      </c>
      <c r="U123">
        <v>531</v>
      </c>
      <c r="V123">
        <v>565</v>
      </c>
      <c r="W123">
        <v>34</v>
      </c>
    </row>
    <row r="124" spans="1:23" x14ac:dyDescent="0.3">
      <c r="A124">
        <v>2026352035</v>
      </c>
      <c r="B124" s="1">
        <v>42487</v>
      </c>
      <c r="C124" t="str">
        <f t="shared" si="1"/>
        <v>Wednesday</v>
      </c>
      <c r="D124">
        <v>6088</v>
      </c>
      <c r="E124">
        <v>3.7699999809999998</v>
      </c>
      <c r="F124">
        <v>3.7699999809999998</v>
      </c>
      <c r="G124">
        <v>0</v>
      </c>
      <c r="H124">
        <v>0</v>
      </c>
      <c r="I124">
        <v>0</v>
      </c>
      <c r="J124">
        <v>3.7699999809999998</v>
      </c>
      <c r="K124">
        <v>0</v>
      </c>
      <c r="L124">
        <v>0</v>
      </c>
      <c r="M124">
        <v>0</v>
      </c>
      <c r="N124">
        <v>286</v>
      </c>
      <c r="O124">
        <v>586</v>
      </c>
      <c r="P124">
        <v>1593</v>
      </c>
      <c r="Q124">
        <f>SUM(daily_activity3[[#This Row],[VeryActiveMinutes]:[SedentaryMinutes]])</f>
        <v>872</v>
      </c>
      <c r="R124">
        <f>daily_activity3[[#This Row],[Total Mintues]]/60</f>
        <v>14.533333333333333</v>
      </c>
      <c r="S124">
        <f>IFERROR(daily_activity3[[#This Row],[TotalDistance]]/daily_activity3[[#This Row],[TotalSteps]],0)</f>
        <v>6.192509824244415E-4</v>
      </c>
      <c r="T124">
        <f>IFERROR(daily_activity3[[#This Row],[TrackerDistance]]/(daily_activity3[[#This Row],[Total Mintues]]*daily_activity3[[#This Row],[Step Length]]),0)</f>
        <v>6.9816513761467895</v>
      </c>
      <c r="U124">
        <v>531</v>
      </c>
      <c r="V124">
        <v>565</v>
      </c>
      <c r="W124">
        <v>34</v>
      </c>
    </row>
    <row r="125" spans="1:23" x14ac:dyDescent="0.3">
      <c r="A125">
        <v>2026352035</v>
      </c>
      <c r="B125" s="1">
        <v>42488</v>
      </c>
      <c r="C125" t="str">
        <f t="shared" si="1"/>
        <v>Thursday</v>
      </c>
      <c r="D125">
        <v>6375</v>
      </c>
      <c r="E125">
        <v>3.9500000480000002</v>
      </c>
      <c r="F125">
        <v>3.9500000480000002</v>
      </c>
      <c r="G125">
        <v>0</v>
      </c>
      <c r="H125">
        <v>0</v>
      </c>
      <c r="I125">
        <v>0</v>
      </c>
      <c r="J125">
        <v>3.9500000480000002</v>
      </c>
      <c r="K125">
        <v>0</v>
      </c>
      <c r="L125">
        <v>0</v>
      </c>
      <c r="M125">
        <v>0</v>
      </c>
      <c r="N125">
        <v>331</v>
      </c>
      <c r="O125">
        <v>626</v>
      </c>
      <c r="P125">
        <v>1649</v>
      </c>
      <c r="Q125">
        <f>SUM(daily_activity3[[#This Row],[VeryActiveMinutes]:[SedentaryMinutes]])</f>
        <v>957</v>
      </c>
      <c r="R125">
        <f>daily_activity3[[#This Row],[Total Mintues]]/60</f>
        <v>15.95</v>
      </c>
      <c r="S125">
        <f>IFERROR(daily_activity3[[#This Row],[TotalDistance]]/daily_activity3[[#This Row],[TotalSteps]],0)</f>
        <v>6.1960785066666666E-4</v>
      </c>
      <c r="T125">
        <f>IFERROR(daily_activity3[[#This Row],[TrackerDistance]]/(daily_activity3[[#This Row],[Total Mintues]]*daily_activity3[[#This Row],[Step Length]]),0)</f>
        <v>6.661442006269592</v>
      </c>
      <c r="U125">
        <v>531</v>
      </c>
      <c r="V125">
        <v>565</v>
      </c>
      <c r="W125">
        <v>34</v>
      </c>
    </row>
    <row r="126" spans="1:23" x14ac:dyDescent="0.3">
      <c r="A126">
        <v>2026352035</v>
      </c>
      <c r="B126" s="1">
        <v>42489</v>
      </c>
      <c r="C126" t="str">
        <f t="shared" si="1"/>
        <v>Friday</v>
      </c>
      <c r="D126">
        <v>7604</v>
      </c>
      <c r="E126">
        <v>4.7100000380000004</v>
      </c>
      <c r="F126">
        <v>4.7100000380000004</v>
      </c>
      <c r="G126">
        <v>0</v>
      </c>
      <c r="H126">
        <v>0</v>
      </c>
      <c r="I126">
        <v>0</v>
      </c>
      <c r="J126">
        <v>4.7100000380000004</v>
      </c>
      <c r="K126">
        <v>0</v>
      </c>
      <c r="L126">
        <v>0</v>
      </c>
      <c r="M126">
        <v>0</v>
      </c>
      <c r="N126">
        <v>352</v>
      </c>
      <c r="O126">
        <v>492</v>
      </c>
      <c r="P126">
        <v>1692</v>
      </c>
      <c r="Q126">
        <f>SUM(daily_activity3[[#This Row],[VeryActiveMinutes]:[SedentaryMinutes]])</f>
        <v>844</v>
      </c>
      <c r="R126">
        <f>daily_activity3[[#This Row],[Total Mintues]]/60</f>
        <v>14.066666666666666</v>
      </c>
      <c r="S126">
        <f>IFERROR(daily_activity3[[#This Row],[TotalDistance]]/daily_activity3[[#This Row],[TotalSteps]],0)</f>
        <v>6.1941084139926356E-4</v>
      </c>
      <c r="T126">
        <f>IFERROR(daily_activity3[[#This Row],[TrackerDistance]]/(daily_activity3[[#This Row],[Total Mintues]]*daily_activity3[[#This Row],[Step Length]]),0)</f>
        <v>9.0094786729857823</v>
      </c>
      <c r="U126">
        <v>531</v>
      </c>
      <c r="V126">
        <v>565</v>
      </c>
      <c r="W126">
        <v>34</v>
      </c>
    </row>
    <row r="127" spans="1:23" x14ac:dyDescent="0.3">
      <c r="A127">
        <v>2026352035</v>
      </c>
      <c r="B127" s="1">
        <v>42490</v>
      </c>
      <c r="C127" t="str">
        <f t="shared" si="1"/>
        <v>Saturday</v>
      </c>
      <c r="D127">
        <v>4729</v>
      </c>
      <c r="E127">
        <v>2.9300000669999999</v>
      </c>
      <c r="F127">
        <v>2.9300000669999999</v>
      </c>
      <c r="G127">
        <v>0</v>
      </c>
      <c r="H127">
        <v>0</v>
      </c>
      <c r="I127">
        <v>0</v>
      </c>
      <c r="J127">
        <v>2.9300000669999999</v>
      </c>
      <c r="K127">
        <v>0</v>
      </c>
      <c r="L127">
        <v>0</v>
      </c>
      <c r="M127">
        <v>0</v>
      </c>
      <c r="N127">
        <v>233</v>
      </c>
      <c r="O127">
        <v>594</v>
      </c>
      <c r="P127">
        <v>1506</v>
      </c>
      <c r="Q127">
        <f>SUM(daily_activity3[[#This Row],[VeryActiveMinutes]:[SedentaryMinutes]])</f>
        <v>827</v>
      </c>
      <c r="R127">
        <f>daily_activity3[[#This Row],[Total Mintues]]/60</f>
        <v>13.783333333333333</v>
      </c>
      <c r="S127">
        <f>IFERROR(daily_activity3[[#This Row],[TotalDistance]]/daily_activity3[[#This Row],[TotalSteps]],0)</f>
        <v>6.1958132099809683E-4</v>
      </c>
      <c r="T127">
        <f>IFERROR(daily_activity3[[#This Row],[TrackerDistance]]/(daily_activity3[[#This Row],[Total Mintues]]*daily_activity3[[#This Row],[Step Length]]),0)</f>
        <v>5.7182587666263602</v>
      </c>
      <c r="U127">
        <v>531</v>
      </c>
      <c r="V127">
        <v>565</v>
      </c>
      <c r="W127">
        <v>34</v>
      </c>
    </row>
    <row r="128" spans="1:23" x14ac:dyDescent="0.3">
      <c r="A128">
        <v>2320127002</v>
      </c>
      <c r="B128" s="1">
        <v>42473</v>
      </c>
      <c r="C128" t="str">
        <f t="shared" si="1"/>
        <v>Wednesday</v>
      </c>
      <c r="D128">
        <v>7275</v>
      </c>
      <c r="E128">
        <v>4.9000000950000002</v>
      </c>
      <c r="F128">
        <v>4.9000000950000002</v>
      </c>
      <c r="G128">
        <v>0</v>
      </c>
      <c r="H128">
        <v>0</v>
      </c>
      <c r="I128">
        <v>0</v>
      </c>
      <c r="J128">
        <v>4.9000000950000002</v>
      </c>
      <c r="K128">
        <v>0</v>
      </c>
      <c r="L128">
        <v>0</v>
      </c>
      <c r="M128">
        <v>0</v>
      </c>
      <c r="N128">
        <v>335</v>
      </c>
      <c r="O128">
        <v>1105</v>
      </c>
      <c r="P128">
        <v>2003</v>
      </c>
      <c r="Q128">
        <f>SUM(daily_activity3[[#This Row],[VeryActiveMinutes]:[SedentaryMinutes]])</f>
        <v>1440</v>
      </c>
      <c r="R128">
        <f>daily_activity3[[#This Row],[Total Mintues]]/60</f>
        <v>24</v>
      </c>
      <c r="S128">
        <f>IFERROR(daily_activity3[[#This Row],[TotalDistance]]/daily_activity3[[#This Row],[TotalSteps]],0)</f>
        <v>6.7353953195876286E-4</v>
      </c>
      <c r="T128">
        <f>IFERROR(daily_activity3[[#This Row],[TrackerDistance]]/(daily_activity3[[#This Row],[Total Mintues]]*daily_activity3[[#This Row],[Step Length]]),0)</f>
        <v>5.0520833333333339</v>
      </c>
      <c r="U128">
        <v>61</v>
      </c>
      <c r="V128">
        <v>69</v>
      </c>
      <c r="W128">
        <v>8</v>
      </c>
    </row>
    <row r="129" spans="1:23" x14ac:dyDescent="0.3">
      <c r="A129">
        <v>2320127002</v>
      </c>
      <c r="B129" s="1">
        <v>42474</v>
      </c>
      <c r="C129" t="str">
        <f t="shared" si="1"/>
        <v>Thursday</v>
      </c>
      <c r="D129">
        <v>3973</v>
      </c>
      <c r="E129">
        <v>2.6800000669999999</v>
      </c>
      <c r="F129">
        <v>2.6800000669999999</v>
      </c>
      <c r="G129">
        <v>0</v>
      </c>
      <c r="H129">
        <v>0</v>
      </c>
      <c r="I129">
        <v>0</v>
      </c>
      <c r="J129">
        <v>2.6800000669999999</v>
      </c>
      <c r="K129">
        <v>0</v>
      </c>
      <c r="L129">
        <v>0</v>
      </c>
      <c r="M129">
        <v>0</v>
      </c>
      <c r="N129">
        <v>191</v>
      </c>
      <c r="O129">
        <v>1249</v>
      </c>
      <c r="P129">
        <v>1696</v>
      </c>
      <c r="Q129">
        <f>SUM(daily_activity3[[#This Row],[VeryActiveMinutes]:[SedentaryMinutes]])</f>
        <v>1440</v>
      </c>
      <c r="R129">
        <f>daily_activity3[[#This Row],[Total Mintues]]/60</f>
        <v>24</v>
      </c>
      <c r="S129">
        <f>IFERROR(daily_activity3[[#This Row],[TotalDistance]]/daily_activity3[[#This Row],[TotalSteps]],0)</f>
        <v>6.7455325119557003E-4</v>
      </c>
      <c r="T129">
        <f>IFERROR(daily_activity3[[#This Row],[TrackerDistance]]/(daily_activity3[[#This Row],[Total Mintues]]*daily_activity3[[#This Row],[Step Length]]),0)</f>
        <v>2.7590277777777779</v>
      </c>
      <c r="U129">
        <v>61</v>
      </c>
      <c r="V129">
        <v>69</v>
      </c>
      <c r="W129">
        <v>8</v>
      </c>
    </row>
    <row r="130" spans="1:23" x14ac:dyDescent="0.3">
      <c r="A130">
        <v>2320127002</v>
      </c>
      <c r="B130" s="1">
        <v>42475</v>
      </c>
      <c r="C130" t="str">
        <f t="shared" si="1"/>
        <v>Friday</v>
      </c>
      <c r="D130">
        <v>5205</v>
      </c>
      <c r="E130">
        <v>3.5099999899999998</v>
      </c>
      <c r="F130">
        <v>3.5099999899999998</v>
      </c>
      <c r="G130">
        <v>0</v>
      </c>
      <c r="H130">
        <v>0</v>
      </c>
      <c r="I130">
        <v>0</v>
      </c>
      <c r="J130">
        <v>3.5099999899999998</v>
      </c>
      <c r="K130">
        <v>0</v>
      </c>
      <c r="L130">
        <v>0</v>
      </c>
      <c r="M130">
        <v>0</v>
      </c>
      <c r="N130">
        <v>245</v>
      </c>
      <c r="O130">
        <v>1195</v>
      </c>
      <c r="P130">
        <v>1801</v>
      </c>
      <c r="Q130">
        <f>SUM(daily_activity3[[#This Row],[VeryActiveMinutes]:[SedentaryMinutes]])</f>
        <v>1440</v>
      </c>
      <c r="R130">
        <f>daily_activity3[[#This Row],[Total Mintues]]/60</f>
        <v>24</v>
      </c>
      <c r="S130">
        <f>IFERROR(daily_activity3[[#This Row],[TotalDistance]]/daily_activity3[[#This Row],[TotalSteps]],0)</f>
        <v>6.7435158309317965E-4</v>
      </c>
      <c r="T130">
        <f>IFERROR(daily_activity3[[#This Row],[TrackerDistance]]/(daily_activity3[[#This Row],[Total Mintues]]*daily_activity3[[#This Row],[Step Length]]),0)</f>
        <v>3.614583333333333</v>
      </c>
      <c r="U130">
        <v>61</v>
      </c>
      <c r="V130">
        <v>69</v>
      </c>
      <c r="W130">
        <v>8</v>
      </c>
    </row>
    <row r="131" spans="1:23" x14ac:dyDescent="0.3">
      <c r="A131">
        <v>2320127002</v>
      </c>
      <c r="B131" s="1">
        <v>42476</v>
      </c>
      <c r="C131" t="str">
        <f t="shared" ref="C131:C194" si="2">TEXT(B131,"dddd")</f>
        <v>Saturday</v>
      </c>
      <c r="D131">
        <v>5057</v>
      </c>
      <c r="E131">
        <v>3.4100000860000002</v>
      </c>
      <c r="F131">
        <v>3.4100000860000002</v>
      </c>
      <c r="G131">
        <v>0</v>
      </c>
      <c r="H131">
        <v>0</v>
      </c>
      <c r="I131">
        <v>0</v>
      </c>
      <c r="J131">
        <v>3.4000000950000002</v>
      </c>
      <c r="K131">
        <v>0</v>
      </c>
      <c r="L131">
        <v>0</v>
      </c>
      <c r="M131">
        <v>0</v>
      </c>
      <c r="N131">
        <v>195</v>
      </c>
      <c r="O131">
        <v>1245</v>
      </c>
      <c r="P131">
        <v>1724</v>
      </c>
      <c r="Q131">
        <f>SUM(daily_activity3[[#This Row],[VeryActiveMinutes]:[SedentaryMinutes]])</f>
        <v>1440</v>
      </c>
      <c r="R131">
        <f>daily_activity3[[#This Row],[Total Mintues]]/60</f>
        <v>24</v>
      </c>
      <c r="S131">
        <f>IFERROR(daily_activity3[[#This Row],[TotalDistance]]/daily_activity3[[#This Row],[TotalSteps]],0)</f>
        <v>6.7431285070199728E-4</v>
      </c>
      <c r="T131">
        <f>IFERROR(daily_activity3[[#This Row],[TrackerDistance]]/(daily_activity3[[#This Row],[Total Mintues]]*daily_activity3[[#This Row],[Step Length]]),0)</f>
        <v>3.5118055555555556</v>
      </c>
      <c r="U131">
        <v>61</v>
      </c>
      <c r="V131">
        <v>69</v>
      </c>
      <c r="W131">
        <v>8</v>
      </c>
    </row>
    <row r="132" spans="1:23" x14ac:dyDescent="0.3">
      <c r="A132">
        <v>2320127002</v>
      </c>
      <c r="B132" s="1">
        <v>42477</v>
      </c>
      <c r="C132" t="str">
        <f t="shared" si="2"/>
        <v>Sunday</v>
      </c>
      <c r="D132">
        <v>6198</v>
      </c>
      <c r="E132">
        <v>4.1799998279999997</v>
      </c>
      <c r="F132">
        <v>4.1799998279999997</v>
      </c>
      <c r="G132">
        <v>0</v>
      </c>
      <c r="H132">
        <v>0</v>
      </c>
      <c r="I132">
        <v>0</v>
      </c>
      <c r="J132">
        <v>4.1799998279999997</v>
      </c>
      <c r="K132">
        <v>0</v>
      </c>
      <c r="L132">
        <v>0</v>
      </c>
      <c r="M132">
        <v>0</v>
      </c>
      <c r="N132">
        <v>249</v>
      </c>
      <c r="O132">
        <v>1191</v>
      </c>
      <c r="P132">
        <v>1852</v>
      </c>
      <c r="Q132">
        <f>SUM(daily_activity3[[#This Row],[VeryActiveMinutes]:[SedentaryMinutes]])</f>
        <v>1440</v>
      </c>
      <c r="R132">
        <f>daily_activity3[[#This Row],[Total Mintues]]/60</f>
        <v>24</v>
      </c>
      <c r="S132">
        <f>IFERROR(daily_activity3[[#This Row],[TotalDistance]]/daily_activity3[[#This Row],[TotalSteps]],0)</f>
        <v>6.7441107260406575E-4</v>
      </c>
      <c r="T132">
        <f>IFERROR(daily_activity3[[#This Row],[TrackerDistance]]/(daily_activity3[[#This Row],[Total Mintues]]*daily_activity3[[#This Row],[Step Length]]),0)</f>
        <v>4.3041666666666671</v>
      </c>
      <c r="U132">
        <v>61</v>
      </c>
      <c r="V132">
        <v>69</v>
      </c>
      <c r="W132">
        <v>8</v>
      </c>
    </row>
    <row r="133" spans="1:23" x14ac:dyDescent="0.3">
      <c r="A133">
        <v>2320127002</v>
      </c>
      <c r="B133" s="1">
        <v>42478</v>
      </c>
      <c r="C133" t="str">
        <f t="shared" si="2"/>
        <v>Monday</v>
      </c>
      <c r="D133">
        <v>6559</v>
      </c>
      <c r="E133">
        <v>4.420000076</v>
      </c>
      <c r="F133">
        <v>4.420000076</v>
      </c>
      <c r="G133">
        <v>0</v>
      </c>
      <c r="H133">
        <v>0</v>
      </c>
      <c r="I133">
        <v>0.25999999000000001</v>
      </c>
      <c r="J133">
        <v>4.1399998660000001</v>
      </c>
      <c r="K133">
        <v>0</v>
      </c>
      <c r="L133">
        <v>0</v>
      </c>
      <c r="M133">
        <v>7</v>
      </c>
      <c r="N133">
        <v>260</v>
      </c>
      <c r="O133">
        <v>1173</v>
      </c>
      <c r="P133">
        <v>1905</v>
      </c>
      <c r="Q133">
        <f>SUM(daily_activity3[[#This Row],[VeryActiveMinutes]:[SedentaryMinutes]])</f>
        <v>1440</v>
      </c>
      <c r="R133">
        <f>daily_activity3[[#This Row],[Total Mintues]]/60</f>
        <v>24</v>
      </c>
      <c r="S133">
        <f>IFERROR(daily_activity3[[#This Row],[TotalDistance]]/daily_activity3[[#This Row],[TotalSteps]],0)</f>
        <v>6.7388322549169076E-4</v>
      </c>
      <c r="T133">
        <f>IFERROR(daily_activity3[[#This Row],[TrackerDistance]]/(daily_activity3[[#This Row],[Total Mintues]]*daily_activity3[[#This Row],[Step Length]]),0)</f>
        <v>4.5548611111111112</v>
      </c>
      <c r="U133">
        <v>61</v>
      </c>
      <c r="V133">
        <v>69</v>
      </c>
      <c r="W133">
        <v>8</v>
      </c>
    </row>
    <row r="134" spans="1:23" x14ac:dyDescent="0.3">
      <c r="A134">
        <v>2320127002</v>
      </c>
      <c r="B134" s="1">
        <v>42479</v>
      </c>
      <c r="C134" t="str">
        <f t="shared" si="2"/>
        <v>Tuesday</v>
      </c>
      <c r="D134">
        <v>5997</v>
      </c>
      <c r="E134">
        <v>4.0399999619999996</v>
      </c>
      <c r="F134">
        <v>4.0399999619999996</v>
      </c>
      <c r="G134">
        <v>0</v>
      </c>
      <c r="H134">
        <v>0</v>
      </c>
      <c r="I134">
        <v>0.37999999499999998</v>
      </c>
      <c r="J134">
        <v>3.6600000860000002</v>
      </c>
      <c r="K134">
        <v>0</v>
      </c>
      <c r="L134">
        <v>0</v>
      </c>
      <c r="M134">
        <v>11</v>
      </c>
      <c r="N134">
        <v>228</v>
      </c>
      <c r="O134">
        <v>1201</v>
      </c>
      <c r="P134">
        <v>1811</v>
      </c>
      <c r="Q134">
        <f>SUM(daily_activity3[[#This Row],[VeryActiveMinutes]:[SedentaryMinutes]])</f>
        <v>1440</v>
      </c>
      <c r="R134">
        <f>daily_activity3[[#This Row],[Total Mintues]]/60</f>
        <v>24</v>
      </c>
      <c r="S134">
        <f>IFERROR(daily_activity3[[#This Row],[TotalDistance]]/daily_activity3[[#This Row],[TotalSteps]],0)</f>
        <v>6.7367016208104045E-4</v>
      </c>
      <c r="T134">
        <f>IFERROR(daily_activity3[[#This Row],[TrackerDistance]]/(daily_activity3[[#This Row],[Total Mintues]]*daily_activity3[[#This Row],[Step Length]]),0)</f>
        <v>4.1645833333333329</v>
      </c>
      <c r="U134">
        <v>61</v>
      </c>
      <c r="V134">
        <v>69</v>
      </c>
      <c r="W134">
        <v>8</v>
      </c>
    </row>
    <row r="135" spans="1:23" x14ac:dyDescent="0.3">
      <c r="A135">
        <v>2320127002</v>
      </c>
      <c r="B135" s="1">
        <v>42480</v>
      </c>
      <c r="C135" t="str">
        <f t="shared" si="2"/>
        <v>Wednesday</v>
      </c>
      <c r="D135">
        <v>7192</v>
      </c>
      <c r="E135">
        <v>4.8499999049999998</v>
      </c>
      <c r="F135">
        <v>4.8499999049999998</v>
      </c>
      <c r="G135">
        <v>0</v>
      </c>
      <c r="H135">
        <v>0</v>
      </c>
      <c r="I135">
        <v>0.49000000999999999</v>
      </c>
      <c r="J135">
        <v>4.3400001530000001</v>
      </c>
      <c r="K135">
        <v>0</v>
      </c>
      <c r="L135">
        <v>0</v>
      </c>
      <c r="M135">
        <v>11</v>
      </c>
      <c r="N135">
        <v>283</v>
      </c>
      <c r="O135">
        <v>1146</v>
      </c>
      <c r="P135">
        <v>1922</v>
      </c>
      <c r="Q135">
        <f>SUM(daily_activity3[[#This Row],[VeryActiveMinutes]:[SedentaryMinutes]])</f>
        <v>1440</v>
      </c>
      <c r="R135">
        <f>daily_activity3[[#This Row],[Total Mintues]]/60</f>
        <v>24</v>
      </c>
      <c r="S135">
        <f>IFERROR(daily_activity3[[#This Row],[TotalDistance]]/daily_activity3[[#This Row],[TotalSteps]],0)</f>
        <v>6.7436038723581756E-4</v>
      </c>
      <c r="T135">
        <f>IFERROR(daily_activity3[[#This Row],[TrackerDistance]]/(daily_activity3[[#This Row],[Total Mintues]]*daily_activity3[[#This Row],[Step Length]]),0)</f>
        <v>4.9944444444444445</v>
      </c>
      <c r="U135">
        <v>61</v>
      </c>
      <c r="V135">
        <v>69</v>
      </c>
      <c r="W135">
        <v>8</v>
      </c>
    </row>
    <row r="136" spans="1:23" x14ac:dyDescent="0.3">
      <c r="A136">
        <v>2320127002</v>
      </c>
      <c r="B136" s="1">
        <v>42481</v>
      </c>
      <c r="C136" t="str">
        <f t="shared" si="2"/>
        <v>Thursday</v>
      </c>
      <c r="D136">
        <v>3404</v>
      </c>
      <c r="E136">
        <v>2.289999962</v>
      </c>
      <c r="F136">
        <v>2.289999962</v>
      </c>
      <c r="G136">
        <v>0</v>
      </c>
      <c r="H136">
        <v>5.9999998999999998E-2</v>
      </c>
      <c r="I136">
        <v>0.41999998700000002</v>
      </c>
      <c r="J136">
        <v>1.809999943</v>
      </c>
      <c r="K136">
        <v>0</v>
      </c>
      <c r="L136">
        <v>1</v>
      </c>
      <c r="M136">
        <v>10</v>
      </c>
      <c r="N136">
        <v>127</v>
      </c>
      <c r="O136">
        <v>1302</v>
      </c>
      <c r="P136">
        <v>1610</v>
      </c>
      <c r="Q136">
        <f>SUM(daily_activity3[[#This Row],[VeryActiveMinutes]:[SedentaryMinutes]])</f>
        <v>1440</v>
      </c>
      <c r="R136">
        <f>daily_activity3[[#This Row],[Total Mintues]]/60</f>
        <v>24</v>
      </c>
      <c r="S136">
        <f>IFERROR(daily_activity3[[#This Row],[TotalDistance]]/daily_activity3[[#This Row],[TotalSteps]],0)</f>
        <v>6.7273794418331375E-4</v>
      </c>
      <c r="T136">
        <f>IFERROR(daily_activity3[[#This Row],[TrackerDistance]]/(daily_activity3[[#This Row],[Total Mintues]]*daily_activity3[[#This Row],[Step Length]]),0)</f>
        <v>2.3638888888888889</v>
      </c>
      <c r="U136">
        <v>61</v>
      </c>
      <c r="V136">
        <v>69</v>
      </c>
      <c r="W136">
        <v>8</v>
      </c>
    </row>
    <row r="137" spans="1:23" x14ac:dyDescent="0.3">
      <c r="A137">
        <v>2320127002</v>
      </c>
      <c r="B137" s="1">
        <v>42482</v>
      </c>
      <c r="C137" t="str">
        <f t="shared" si="2"/>
        <v>Friday</v>
      </c>
      <c r="D137">
        <v>5583</v>
      </c>
      <c r="E137">
        <v>3.7599999899999998</v>
      </c>
      <c r="F137">
        <v>3.7599999899999998</v>
      </c>
      <c r="G137">
        <v>0</v>
      </c>
      <c r="H137">
        <v>0</v>
      </c>
      <c r="I137">
        <v>0</v>
      </c>
      <c r="J137">
        <v>3.7599999899999998</v>
      </c>
      <c r="K137">
        <v>0</v>
      </c>
      <c r="L137">
        <v>0</v>
      </c>
      <c r="M137">
        <v>0</v>
      </c>
      <c r="N137">
        <v>266</v>
      </c>
      <c r="O137">
        <v>1174</v>
      </c>
      <c r="P137">
        <v>1851</v>
      </c>
      <c r="Q137">
        <f>SUM(daily_activity3[[#This Row],[VeryActiveMinutes]:[SedentaryMinutes]])</f>
        <v>1440</v>
      </c>
      <c r="R137">
        <f>daily_activity3[[#This Row],[Total Mintues]]/60</f>
        <v>24</v>
      </c>
      <c r="S137">
        <f>IFERROR(daily_activity3[[#This Row],[TotalDistance]]/daily_activity3[[#This Row],[TotalSteps]],0)</f>
        <v>6.734730413756045E-4</v>
      </c>
      <c r="T137">
        <f>IFERROR(daily_activity3[[#This Row],[TrackerDistance]]/(daily_activity3[[#This Row],[Total Mintues]]*daily_activity3[[#This Row],[Step Length]]),0)</f>
        <v>3.8770833333333332</v>
      </c>
      <c r="U137">
        <v>61</v>
      </c>
      <c r="V137">
        <v>69</v>
      </c>
      <c r="W137">
        <v>8</v>
      </c>
    </row>
    <row r="138" spans="1:23" x14ac:dyDescent="0.3">
      <c r="A138">
        <v>2320127002</v>
      </c>
      <c r="B138" s="1">
        <v>42483</v>
      </c>
      <c r="C138" t="str">
        <f t="shared" si="2"/>
        <v>Saturday</v>
      </c>
      <c r="D138">
        <v>5079</v>
      </c>
      <c r="E138">
        <v>3.420000076</v>
      </c>
      <c r="F138">
        <v>3.420000076</v>
      </c>
      <c r="G138">
        <v>0</v>
      </c>
      <c r="H138">
        <v>0</v>
      </c>
      <c r="I138">
        <v>0</v>
      </c>
      <c r="J138">
        <v>3.420000076</v>
      </c>
      <c r="K138">
        <v>0</v>
      </c>
      <c r="L138">
        <v>0</v>
      </c>
      <c r="M138">
        <v>0</v>
      </c>
      <c r="N138">
        <v>242</v>
      </c>
      <c r="O138">
        <v>1129</v>
      </c>
      <c r="P138">
        <v>1804</v>
      </c>
      <c r="Q138">
        <f>SUM(daily_activity3[[#This Row],[VeryActiveMinutes]:[SedentaryMinutes]])</f>
        <v>1371</v>
      </c>
      <c r="R138">
        <f>daily_activity3[[#This Row],[Total Mintues]]/60</f>
        <v>22.85</v>
      </c>
      <c r="S138">
        <f>IFERROR(daily_activity3[[#This Row],[TotalDistance]]/daily_activity3[[#This Row],[TotalSteps]],0)</f>
        <v>6.7336091277810594E-4</v>
      </c>
      <c r="T138">
        <f>IFERROR(daily_activity3[[#This Row],[TrackerDistance]]/(daily_activity3[[#This Row],[Total Mintues]]*daily_activity3[[#This Row],[Step Length]]),0)</f>
        <v>3.7045951859956237</v>
      </c>
      <c r="U138">
        <v>61</v>
      </c>
      <c r="V138">
        <v>69</v>
      </c>
      <c r="W138">
        <v>8</v>
      </c>
    </row>
    <row r="139" spans="1:23" x14ac:dyDescent="0.3">
      <c r="A139">
        <v>2320127002</v>
      </c>
      <c r="B139" s="1">
        <v>42484</v>
      </c>
      <c r="C139" t="str">
        <f t="shared" si="2"/>
        <v>Sunday</v>
      </c>
      <c r="D139">
        <v>4165</v>
      </c>
      <c r="E139">
        <v>2.8099999430000002</v>
      </c>
      <c r="F139">
        <v>2.8099999430000002</v>
      </c>
      <c r="G139">
        <v>0</v>
      </c>
      <c r="H139">
        <v>0</v>
      </c>
      <c r="I139">
        <v>0</v>
      </c>
      <c r="J139">
        <v>2.7999999519999998</v>
      </c>
      <c r="K139">
        <v>0</v>
      </c>
      <c r="L139">
        <v>0</v>
      </c>
      <c r="M139">
        <v>0</v>
      </c>
      <c r="N139">
        <v>204</v>
      </c>
      <c r="O139">
        <v>1236</v>
      </c>
      <c r="P139">
        <v>1725</v>
      </c>
      <c r="Q139">
        <f>SUM(daily_activity3[[#This Row],[VeryActiveMinutes]:[SedentaryMinutes]])</f>
        <v>1440</v>
      </c>
      <c r="R139">
        <f>daily_activity3[[#This Row],[Total Mintues]]/60</f>
        <v>24</v>
      </c>
      <c r="S139">
        <f>IFERROR(daily_activity3[[#This Row],[TotalDistance]]/daily_activity3[[#This Row],[TotalSteps]],0)</f>
        <v>6.746698542617047E-4</v>
      </c>
      <c r="T139">
        <f>IFERROR(daily_activity3[[#This Row],[TrackerDistance]]/(daily_activity3[[#This Row],[Total Mintues]]*daily_activity3[[#This Row],[Step Length]]),0)</f>
        <v>2.8923611111111112</v>
      </c>
      <c r="U139">
        <v>61</v>
      </c>
      <c r="V139">
        <v>69</v>
      </c>
      <c r="W139">
        <v>8</v>
      </c>
    </row>
    <row r="140" spans="1:23" x14ac:dyDescent="0.3">
      <c r="A140">
        <v>2320127002</v>
      </c>
      <c r="B140" s="1">
        <v>42485</v>
      </c>
      <c r="C140" t="str">
        <f t="shared" si="2"/>
        <v>Monday</v>
      </c>
      <c r="D140">
        <v>3588</v>
      </c>
      <c r="E140">
        <v>2.420000076</v>
      </c>
      <c r="F140">
        <v>2.420000076</v>
      </c>
      <c r="G140">
        <v>0</v>
      </c>
      <c r="H140">
        <v>0.23000000400000001</v>
      </c>
      <c r="I140">
        <v>0.20000000300000001</v>
      </c>
      <c r="J140">
        <v>1.9900000099999999</v>
      </c>
      <c r="K140">
        <v>0</v>
      </c>
      <c r="L140">
        <v>3</v>
      </c>
      <c r="M140">
        <v>5</v>
      </c>
      <c r="N140">
        <v>152</v>
      </c>
      <c r="O140">
        <v>1280</v>
      </c>
      <c r="P140">
        <v>1654</v>
      </c>
      <c r="Q140">
        <f>SUM(daily_activity3[[#This Row],[VeryActiveMinutes]:[SedentaryMinutes]])</f>
        <v>1440</v>
      </c>
      <c r="R140">
        <f>daily_activity3[[#This Row],[Total Mintues]]/60</f>
        <v>24</v>
      </c>
      <c r="S140">
        <f>IFERROR(daily_activity3[[#This Row],[TotalDistance]]/daily_activity3[[#This Row],[TotalSteps]],0)</f>
        <v>6.7447047826086953E-4</v>
      </c>
      <c r="T140">
        <f>IFERROR(daily_activity3[[#This Row],[TrackerDistance]]/(daily_activity3[[#This Row],[Total Mintues]]*daily_activity3[[#This Row],[Step Length]]),0)</f>
        <v>2.4916666666666671</v>
      </c>
      <c r="U140">
        <v>61</v>
      </c>
      <c r="V140">
        <v>69</v>
      </c>
      <c r="W140">
        <v>8</v>
      </c>
    </row>
    <row r="141" spans="1:23" x14ac:dyDescent="0.3">
      <c r="A141">
        <v>2320127002</v>
      </c>
      <c r="B141" s="1">
        <v>42486</v>
      </c>
      <c r="C141" t="str">
        <f t="shared" si="2"/>
        <v>Tuesday</v>
      </c>
      <c r="D141">
        <v>3409</v>
      </c>
      <c r="E141">
        <v>2.2999999519999998</v>
      </c>
      <c r="F141">
        <v>2.2999999519999998</v>
      </c>
      <c r="G141">
        <v>0</v>
      </c>
      <c r="H141">
        <v>0</v>
      </c>
      <c r="I141">
        <v>0</v>
      </c>
      <c r="J141">
        <v>2.2999999519999998</v>
      </c>
      <c r="K141">
        <v>0</v>
      </c>
      <c r="L141">
        <v>0</v>
      </c>
      <c r="M141">
        <v>0</v>
      </c>
      <c r="N141">
        <v>147</v>
      </c>
      <c r="O141">
        <v>1293</v>
      </c>
      <c r="P141">
        <v>1632</v>
      </c>
      <c r="Q141">
        <f>SUM(daily_activity3[[#This Row],[VeryActiveMinutes]:[SedentaryMinutes]])</f>
        <v>1440</v>
      </c>
      <c r="R141">
        <f>daily_activity3[[#This Row],[Total Mintues]]/60</f>
        <v>24</v>
      </c>
      <c r="S141">
        <f>IFERROR(daily_activity3[[#This Row],[TotalDistance]]/daily_activity3[[#This Row],[TotalSteps]],0)</f>
        <v>6.7468464417717801E-4</v>
      </c>
      <c r="T141">
        <f>IFERROR(daily_activity3[[#This Row],[TrackerDistance]]/(daily_activity3[[#This Row],[Total Mintues]]*daily_activity3[[#This Row],[Step Length]]),0)</f>
        <v>2.3673611111111108</v>
      </c>
      <c r="U141">
        <v>61</v>
      </c>
      <c r="V141">
        <v>69</v>
      </c>
      <c r="W141">
        <v>8</v>
      </c>
    </row>
    <row r="142" spans="1:23" x14ac:dyDescent="0.3">
      <c r="A142">
        <v>2320127002</v>
      </c>
      <c r="B142" s="1">
        <v>42487</v>
      </c>
      <c r="C142" t="str">
        <f t="shared" si="2"/>
        <v>Wednesday</v>
      </c>
      <c r="D142">
        <v>1715</v>
      </c>
      <c r="E142">
        <v>1.1599999670000001</v>
      </c>
      <c r="F142">
        <v>1.1599999670000001</v>
      </c>
      <c r="G142">
        <v>0</v>
      </c>
      <c r="H142">
        <v>0</v>
      </c>
      <c r="I142">
        <v>0</v>
      </c>
      <c r="J142">
        <v>1.1599999670000001</v>
      </c>
      <c r="K142">
        <v>0</v>
      </c>
      <c r="L142">
        <v>0</v>
      </c>
      <c r="M142">
        <v>0</v>
      </c>
      <c r="N142">
        <v>82</v>
      </c>
      <c r="O142">
        <v>1358</v>
      </c>
      <c r="P142">
        <v>1481</v>
      </c>
      <c r="Q142">
        <f>SUM(daily_activity3[[#This Row],[VeryActiveMinutes]:[SedentaryMinutes]])</f>
        <v>1440</v>
      </c>
      <c r="R142">
        <f>daily_activity3[[#This Row],[Total Mintues]]/60</f>
        <v>24</v>
      </c>
      <c r="S142">
        <f>IFERROR(daily_activity3[[#This Row],[TotalDistance]]/daily_activity3[[#This Row],[TotalSteps]],0)</f>
        <v>6.7638482040816331E-4</v>
      </c>
      <c r="T142">
        <f>IFERROR(daily_activity3[[#This Row],[TrackerDistance]]/(daily_activity3[[#This Row],[Total Mintues]]*daily_activity3[[#This Row],[Step Length]]),0)</f>
        <v>1.1909722222222221</v>
      </c>
      <c r="U142">
        <v>61</v>
      </c>
      <c r="V142">
        <v>69</v>
      </c>
      <c r="W142">
        <v>8</v>
      </c>
    </row>
    <row r="143" spans="1:23" x14ac:dyDescent="0.3">
      <c r="A143">
        <v>2320127002</v>
      </c>
      <c r="B143" s="1">
        <v>42488</v>
      </c>
      <c r="C143" t="str">
        <f t="shared" si="2"/>
        <v>Thursday</v>
      </c>
      <c r="D143">
        <v>1532</v>
      </c>
      <c r="E143">
        <v>1.0299999710000001</v>
      </c>
      <c r="F143">
        <v>1.0299999710000001</v>
      </c>
      <c r="G143">
        <v>0</v>
      </c>
      <c r="H143">
        <v>0</v>
      </c>
      <c r="I143">
        <v>0</v>
      </c>
      <c r="J143">
        <v>1.0299999710000001</v>
      </c>
      <c r="K143">
        <v>0</v>
      </c>
      <c r="L143">
        <v>0</v>
      </c>
      <c r="M143">
        <v>0</v>
      </c>
      <c r="N143">
        <v>76</v>
      </c>
      <c r="O143">
        <v>1364</v>
      </c>
      <c r="P143">
        <v>1473</v>
      </c>
      <c r="Q143">
        <f>SUM(daily_activity3[[#This Row],[VeryActiveMinutes]:[SedentaryMinutes]])</f>
        <v>1440</v>
      </c>
      <c r="R143">
        <f>daily_activity3[[#This Row],[Total Mintues]]/60</f>
        <v>24</v>
      </c>
      <c r="S143">
        <f>IFERROR(daily_activity3[[#This Row],[TotalDistance]]/daily_activity3[[#This Row],[TotalSteps]],0)</f>
        <v>6.7232374086161886E-4</v>
      </c>
      <c r="T143">
        <f>IFERROR(daily_activity3[[#This Row],[TrackerDistance]]/(daily_activity3[[#This Row],[Total Mintues]]*daily_activity3[[#This Row],[Step Length]]),0)</f>
        <v>1.0638888888888889</v>
      </c>
      <c r="U143">
        <v>61</v>
      </c>
      <c r="V143">
        <v>69</v>
      </c>
      <c r="W143">
        <v>8</v>
      </c>
    </row>
    <row r="144" spans="1:23" x14ac:dyDescent="0.3">
      <c r="A144">
        <v>2320127002</v>
      </c>
      <c r="B144" s="1">
        <v>42489</v>
      </c>
      <c r="C144" t="str">
        <f t="shared" si="2"/>
        <v>Friday</v>
      </c>
      <c r="D144">
        <v>924</v>
      </c>
      <c r="E144">
        <v>0.62000000499999997</v>
      </c>
      <c r="F144">
        <v>0.62000000499999997</v>
      </c>
      <c r="G144">
        <v>0</v>
      </c>
      <c r="H144">
        <v>0</v>
      </c>
      <c r="I144">
        <v>0</v>
      </c>
      <c r="J144">
        <v>0.62000000499999997</v>
      </c>
      <c r="K144">
        <v>0</v>
      </c>
      <c r="L144">
        <v>0</v>
      </c>
      <c r="M144">
        <v>0</v>
      </c>
      <c r="N144">
        <v>45</v>
      </c>
      <c r="O144">
        <v>1395</v>
      </c>
      <c r="P144">
        <v>1410</v>
      </c>
      <c r="Q144">
        <f>SUM(daily_activity3[[#This Row],[VeryActiveMinutes]:[SedentaryMinutes]])</f>
        <v>1440</v>
      </c>
      <c r="R144">
        <f>daily_activity3[[#This Row],[Total Mintues]]/60</f>
        <v>24</v>
      </c>
      <c r="S144">
        <f>IFERROR(daily_activity3[[#This Row],[TotalDistance]]/daily_activity3[[#This Row],[TotalSteps]],0)</f>
        <v>6.7099567640692642E-4</v>
      </c>
      <c r="T144">
        <f>IFERROR(daily_activity3[[#This Row],[TrackerDistance]]/(daily_activity3[[#This Row],[Total Mintues]]*daily_activity3[[#This Row],[Step Length]]),0)</f>
        <v>0.64166666666666661</v>
      </c>
      <c r="U144">
        <v>61</v>
      </c>
      <c r="V144">
        <v>69</v>
      </c>
      <c r="W144">
        <v>8</v>
      </c>
    </row>
    <row r="145" spans="1:23" x14ac:dyDescent="0.3">
      <c r="A145">
        <v>2320127002</v>
      </c>
      <c r="B145" s="1">
        <v>42490</v>
      </c>
      <c r="C145" t="str">
        <f t="shared" si="2"/>
        <v>Saturday</v>
      </c>
      <c r="D145">
        <v>4571</v>
      </c>
      <c r="E145">
        <v>3.079999924</v>
      </c>
      <c r="F145">
        <v>3.079999924</v>
      </c>
      <c r="G145">
        <v>0</v>
      </c>
      <c r="H145">
        <v>0</v>
      </c>
      <c r="I145">
        <v>0</v>
      </c>
      <c r="J145">
        <v>3.0699999330000001</v>
      </c>
      <c r="K145">
        <v>0</v>
      </c>
      <c r="L145">
        <v>0</v>
      </c>
      <c r="M145">
        <v>0</v>
      </c>
      <c r="N145">
        <v>234</v>
      </c>
      <c r="O145">
        <v>1206</v>
      </c>
      <c r="P145">
        <v>1779</v>
      </c>
      <c r="Q145">
        <f>SUM(daily_activity3[[#This Row],[VeryActiveMinutes]:[SedentaryMinutes]])</f>
        <v>1440</v>
      </c>
      <c r="R145">
        <f>daily_activity3[[#This Row],[Total Mintues]]/60</f>
        <v>24</v>
      </c>
      <c r="S145">
        <f>IFERROR(daily_activity3[[#This Row],[TotalDistance]]/daily_activity3[[#This Row],[TotalSteps]],0)</f>
        <v>6.738131533581273E-4</v>
      </c>
      <c r="T145">
        <f>IFERROR(daily_activity3[[#This Row],[TrackerDistance]]/(daily_activity3[[#This Row],[Total Mintues]]*daily_activity3[[#This Row],[Step Length]]),0)</f>
        <v>3.1743055555555557</v>
      </c>
      <c r="U145">
        <v>61</v>
      </c>
      <c r="V145">
        <v>69</v>
      </c>
      <c r="W145">
        <v>8</v>
      </c>
    </row>
    <row r="146" spans="1:23" x14ac:dyDescent="0.3">
      <c r="A146">
        <v>2347167796</v>
      </c>
      <c r="B146" s="1">
        <v>42473</v>
      </c>
      <c r="C146" t="str">
        <f t="shared" si="2"/>
        <v>Wednesday</v>
      </c>
      <c r="D146">
        <v>10352</v>
      </c>
      <c r="E146">
        <v>7.0100002290000001</v>
      </c>
      <c r="F146">
        <v>7.0100002290000001</v>
      </c>
      <c r="G146">
        <v>0</v>
      </c>
      <c r="H146">
        <v>1.6599999670000001</v>
      </c>
      <c r="I146">
        <v>1.940000057</v>
      </c>
      <c r="J146">
        <v>3.4100000860000002</v>
      </c>
      <c r="K146">
        <v>0</v>
      </c>
      <c r="L146">
        <v>19</v>
      </c>
      <c r="M146">
        <v>32</v>
      </c>
      <c r="N146">
        <v>195</v>
      </c>
      <c r="O146">
        <v>676</v>
      </c>
      <c r="P146">
        <v>2038</v>
      </c>
      <c r="Q146">
        <f>SUM(daily_activity3[[#This Row],[VeryActiveMinutes]:[SedentaryMinutes]])</f>
        <v>922</v>
      </c>
      <c r="R146">
        <f>daily_activity3[[#This Row],[Total Mintues]]/60</f>
        <v>15.366666666666667</v>
      </c>
      <c r="S146">
        <f>IFERROR(daily_activity3[[#This Row],[TotalDistance]]/daily_activity3[[#This Row],[TotalSteps]],0)</f>
        <v>6.7716385519706339E-4</v>
      </c>
      <c r="T146">
        <f>IFERROR(daily_activity3[[#This Row],[TrackerDistance]]/(daily_activity3[[#This Row],[Total Mintues]]*daily_activity3[[#This Row],[Step Length]]),0)</f>
        <v>11.227765726681129</v>
      </c>
      <c r="U146">
        <v>467</v>
      </c>
      <c r="V146">
        <v>531</v>
      </c>
      <c r="W146">
        <v>64</v>
      </c>
    </row>
    <row r="147" spans="1:23" x14ac:dyDescent="0.3">
      <c r="A147">
        <v>2347167796</v>
      </c>
      <c r="B147" s="1">
        <v>42474</v>
      </c>
      <c r="C147" t="str">
        <f t="shared" si="2"/>
        <v>Thursday</v>
      </c>
      <c r="D147">
        <v>10129</v>
      </c>
      <c r="E147">
        <v>6.6999998090000004</v>
      </c>
      <c r="F147">
        <v>6.6999998090000004</v>
      </c>
      <c r="G147">
        <v>0</v>
      </c>
      <c r="H147">
        <v>0.02</v>
      </c>
      <c r="I147">
        <v>2.7400000100000002</v>
      </c>
      <c r="J147">
        <v>3.9400000569999998</v>
      </c>
      <c r="K147">
        <v>0</v>
      </c>
      <c r="L147">
        <v>1</v>
      </c>
      <c r="M147">
        <v>48</v>
      </c>
      <c r="N147">
        <v>206</v>
      </c>
      <c r="O147">
        <v>705</v>
      </c>
      <c r="P147">
        <v>2010</v>
      </c>
      <c r="Q147">
        <f>SUM(daily_activity3[[#This Row],[VeryActiveMinutes]:[SedentaryMinutes]])</f>
        <v>960</v>
      </c>
      <c r="R147">
        <f>daily_activity3[[#This Row],[Total Mintues]]/60</f>
        <v>16</v>
      </c>
      <c r="S147">
        <f>IFERROR(daily_activity3[[#This Row],[TotalDistance]]/daily_activity3[[#This Row],[TotalSteps]],0)</f>
        <v>6.6146705587915894E-4</v>
      </c>
      <c r="T147">
        <f>IFERROR(daily_activity3[[#This Row],[TrackerDistance]]/(daily_activity3[[#This Row],[Total Mintues]]*daily_activity3[[#This Row],[Step Length]]),0)</f>
        <v>10.551041666666666</v>
      </c>
      <c r="U147">
        <v>467</v>
      </c>
      <c r="V147">
        <v>531</v>
      </c>
      <c r="W147">
        <v>64</v>
      </c>
    </row>
    <row r="148" spans="1:23" x14ac:dyDescent="0.3">
      <c r="A148">
        <v>2347167796</v>
      </c>
      <c r="B148" s="1">
        <v>42475</v>
      </c>
      <c r="C148" t="str">
        <f t="shared" si="2"/>
        <v>Friday</v>
      </c>
      <c r="D148">
        <v>10465</v>
      </c>
      <c r="E148">
        <v>6.920000076</v>
      </c>
      <c r="F148">
        <v>6.920000076</v>
      </c>
      <c r="G148">
        <v>0</v>
      </c>
      <c r="H148">
        <v>7.0000000000000007E-2</v>
      </c>
      <c r="I148">
        <v>1.4199999569999999</v>
      </c>
      <c r="J148">
        <v>5.4299998279999997</v>
      </c>
      <c r="K148">
        <v>0</v>
      </c>
      <c r="L148">
        <v>1</v>
      </c>
      <c r="M148">
        <v>24</v>
      </c>
      <c r="N148">
        <v>284</v>
      </c>
      <c r="O148">
        <v>720</v>
      </c>
      <c r="P148">
        <v>2133</v>
      </c>
      <c r="Q148">
        <f>SUM(daily_activity3[[#This Row],[VeryActiveMinutes]:[SedentaryMinutes]])</f>
        <v>1029</v>
      </c>
      <c r="R148">
        <f>daily_activity3[[#This Row],[Total Mintues]]/60</f>
        <v>17.149999999999999</v>
      </c>
      <c r="S148">
        <f>IFERROR(daily_activity3[[#This Row],[TotalDistance]]/daily_activity3[[#This Row],[TotalSteps]],0)</f>
        <v>6.6125179894887718E-4</v>
      </c>
      <c r="T148">
        <f>IFERROR(daily_activity3[[#This Row],[TrackerDistance]]/(daily_activity3[[#This Row],[Total Mintues]]*daily_activity3[[#This Row],[Step Length]]),0)</f>
        <v>10.170068027210885</v>
      </c>
      <c r="U148">
        <v>467</v>
      </c>
      <c r="V148">
        <v>531</v>
      </c>
      <c r="W148">
        <v>64</v>
      </c>
    </row>
    <row r="149" spans="1:23" x14ac:dyDescent="0.3">
      <c r="A149">
        <v>2347167796</v>
      </c>
      <c r="B149" s="1">
        <v>42476</v>
      </c>
      <c r="C149" t="str">
        <f t="shared" si="2"/>
        <v>Saturday</v>
      </c>
      <c r="D149">
        <v>22244</v>
      </c>
      <c r="E149">
        <v>15.079999920000001</v>
      </c>
      <c r="F149">
        <v>15.079999920000001</v>
      </c>
      <c r="G149">
        <v>0</v>
      </c>
      <c r="H149">
        <v>5.4499998090000004</v>
      </c>
      <c r="I149">
        <v>4.0999999049999998</v>
      </c>
      <c r="J149">
        <v>5.5300002099999999</v>
      </c>
      <c r="K149">
        <v>0</v>
      </c>
      <c r="L149">
        <v>66</v>
      </c>
      <c r="M149">
        <v>72</v>
      </c>
      <c r="N149">
        <v>268</v>
      </c>
      <c r="O149">
        <v>968</v>
      </c>
      <c r="P149">
        <v>2670</v>
      </c>
      <c r="Q149">
        <f>SUM(daily_activity3[[#This Row],[VeryActiveMinutes]:[SedentaryMinutes]])</f>
        <v>1374</v>
      </c>
      <c r="R149">
        <f>daily_activity3[[#This Row],[Total Mintues]]/60</f>
        <v>22.9</v>
      </c>
      <c r="S149">
        <f>IFERROR(daily_activity3[[#This Row],[TotalDistance]]/daily_activity3[[#This Row],[TotalSteps]],0)</f>
        <v>6.7793561949289704E-4</v>
      </c>
      <c r="T149">
        <f>IFERROR(daily_activity3[[#This Row],[TrackerDistance]]/(daily_activity3[[#This Row],[Total Mintues]]*daily_activity3[[#This Row],[Step Length]]),0)</f>
        <v>16.189228529839884</v>
      </c>
      <c r="U149">
        <v>467</v>
      </c>
      <c r="V149">
        <v>531</v>
      </c>
      <c r="W149">
        <v>64</v>
      </c>
    </row>
    <row r="150" spans="1:23" x14ac:dyDescent="0.3">
      <c r="A150">
        <v>2347167796</v>
      </c>
      <c r="B150" s="1">
        <v>42477</v>
      </c>
      <c r="C150" t="str">
        <f t="shared" si="2"/>
        <v>Sunday</v>
      </c>
      <c r="D150">
        <v>5472</v>
      </c>
      <c r="E150">
        <v>3.619999886</v>
      </c>
      <c r="F150">
        <v>3.619999886</v>
      </c>
      <c r="G150">
        <v>0</v>
      </c>
      <c r="H150">
        <v>7.9999998000000003E-2</v>
      </c>
      <c r="I150">
        <v>0.280000001</v>
      </c>
      <c r="J150">
        <v>3.2599999899999998</v>
      </c>
      <c r="K150">
        <v>0</v>
      </c>
      <c r="L150">
        <v>1</v>
      </c>
      <c r="M150">
        <v>7</v>
      </c>
      <c r="N150">
        <v>249</v>
      </c>
      <c r="O150">
        <v>508</v>
      </c>
      <c r="P150">
        <v>1882</v>
      </c>
      <c r="Q150">
        <f>SUM(daily_activity3[[#This Row],[VeryActiveMinutes]:[SedentaryMinutes]])</f>
        <v>765</v>
      </c>
      <c r="R150">
        <f>daily_activity3[[#This Row],[Total Mintues]]/60</f>
        <v>12.75</v>
      </c>
      <c r="S150">
        <f>IFERROR(daily_activity3[[#This Row],[TotalDistance]]/daily_activity3[[#This Row],[TotalSteps]],0)</f>
        <v>6.615496867690058E-4</v>
      </c>
      <c r="T150">
        <f>IFERROR(daily_activity3[[#This Row],[TrackerDistance]]/(daily_activity3[[#This Row],[Total Mintues]]*daily_activity3[[#This Row],[Step Length]]),0)</f>
        <v>7.1529411764705895</v>
      </c>
      <c r="U150">
        <v>467</v>
      </c>
      <c r="V150">
        <v>531</v>
      </c>
      <c r="W150">
        <v>64</v>
      </c>
    </row>
    <row r="151" spans="1:23" x14ac:dyDescent="0.3">
      <c r="A151">
        <v>2347167796</v>
      </c>
      <c r="B151" s="1">
        <v>42478</v>
      </c>
      <c r="C151" t="str">
        <f t="shared" si="2"/>
        <v>Monday</v>
      </c>
      <c r="D151">
        <v>8247</v>
      </c>
      <c r="E151">
        <v>5.4499998090000004</v>
      </c>
      <c r="F151">
        <v>5.4499998090000004</v>
      </c>
      <c r="G151">
        <v>0</v>
      </c>
      <c r="H151">
        <v>0.790000021</v>
      </c>
      <c r="I151">
        <v>0.86000001400000003</v>
      </c>
      <c r="J151">
        <v>3.789999962</v>
      </c>
      <c r="K151">
        <v>0</v>
      </c>
      <c r="L151">
        <v>11</v>
      </c>
      <c r="M151">
        <v>16</v>
      </c>
      <c r="N151">
        <v>206</v>
      </c>
      <c r="O151">
        <v>678</v>
      </c>
      <c r="P151">
        <v>1944</v>
      </c>
      <c r="Q151">
        <f>SUM(daily_activity3[[#This Row],[VeryActiveMinutes]:[SedentaryMinutes]])</f>
        <v>911</v>
      </c>
      <c r="R151">
        <f>daily_activity3[[#This Row],[Total Mintues]]/60</f>
        <v>15.183333333333334</v>
      </c>
      <c r="S151">
        <f>IFERROR(daily_activity3[[#This Row],[TotalDistance]]/daily_activity3[[#This Row],[TotalSteps]],0)</f>
        <v>6.6084634521644244E-4</v>
      </c>
      <c r="T151">
        <f>IFERROR(daily_activity3[[#This Row],[TrackerDistance]]/(daily_activity3[[#This Row],[Total Mintues]]*daily_activity3[[#This Row],[Step Length]]),0)</f>
        <v>9.0526893523600442</v>
      </c>
      <c r="U151">
        <v>467</v>
      </c>
      <c r="V151">
        <v>531</v>
      </c>
      <c r="W151">
        <v>64</v>
      </c>
    </row>
    <row r="152" spans="1:23" x14ac:dyDescent="0.3">
      <c r="A152">
        <v>2347167796</v>
      </c>
      <c r="B152" s="1">
        <v>42479</v>
      </c>
      <c r="C152" t="str">
        <f t="shared" si="2"/>
        <v>Tuesday</v>
      </c>
      <c r="D152">
        <v>6711</v>
      </c>
      <c r="E152">
        <v>4.4400000569999998</v>
      </c>
      <c r="F152">
        <v>4.4400000569999998</v>
      </c>
      <c r="G152">
        <v>0</v>
      </c>
      <c r="H152">
        <v>0</v>
      </c>
      <c r="I152">
        <v>0</v>
      </c>
      <c r="J152">
        <v>4.4400000569999998</v>
      </c>
      <c r="K152">
        <v>0</v>
      </c>
      <c r="L152">
        <v>0</v>
      </c>
      <c r="M152">
        <v>7</v>
      </c>
      <c r="N152">
        <v>382</v>
      </c>
      <c r="O152">
        <v>648</v>
      </c>
      <c r="P152">
        <v>2346</v>
      </c>
      <c r="Q152">
        <f>SUM(daily_activity3[[#This Row],[VeryActiveMinutes]:[SedentaryMinutes]])</f>
        <v>1037</v>
      </c>
      <c r="R152">
        <f>daily_activity3[[#This Row],[Total Mintues]]/60</f>
        <v>17.283333333333335</v>
      </c>
      <c r="S152">
        <f>IFERROR(daily_activity3[[#This Row],[TotalDistance]]/daily_activity3[[#This Row],[TotalSteps]],0)</f>
        <v>6.6160036611533296E-4</v>
      </c>
      <c r="T152">
        <f>IFERROR(daily_activity3[[#This Row],[TrackerDistance]]/(daily_activity3[[#This Row],[Total Mintues]]*daily_activity3[[#This Row],[Step Length]]),0)</f>
        <v>6.471552555448409</v>
      </c>
      <c r="U152">
        <v>467</v>
      </c>
      <c r="V152">
        <v>531</v>
      </c>
      <c r="W152">
        <v>64</v>
      </c>
    </row>
    <row r="153" spans="1:23" x14ac:dyDescent="0.3">
      <c r="A153">
        <v>2347167796</v>
      </c>
      <c r="B153" s="1">
        <v>42480</v>
      </c>
      <c r="C153" t="str">
        <f t="shared" si="2"/>
        <v>Wednesday</v>
      </c>
      <c r="D153">
        <v>10999</v>
      </c>
      <c r="E153">
        <v>7.2699999809999998</v>
      </c>
      <c r="F153">
        <v>7.2699999809999998</v>
      </c>
      <c r="G153">
        <v>0</v>
      </c>
      <c r="H153">
        <v>0.68000000699999996</v>
      </c>
      <c r="I153">
        <v>1.809999943</v>
      </c>
      <c r="J153">
        <v>4.7800002099999999</v>
      </c>
      <c r="K153">
        <v>0</v>
      </c>
      <c r="L153">
        <v>11</v>
      </c>
      <c r="M153">
        <v>43</v>
      </c>
      <c r="N153">
        <v>269</v>
      </c>
      <c r="O153">
        <v>1011</v>
      </c>
      <c r="P153">
        <v>2198</v>
      </c>
      <c r="Q153">
        <f>SUM(daily_activity3[[#This Row],[VeryActiveMinutes]:[SedentaryMinutes]])</f>
        <v>1334</v>
      </c>
      <c r="R153">
        <f>daily_activity3[[#This Row],[Total Mintues]]/60</f>
        <v>22.233333333333334</v>
      </c>
      <c r="S153">
        <f>IFERROR(daily_activity3[[#This Row],[TotalDistance]]/daily_activity3[[#This Row],[TotalSteps]],0)</f>
        <v>6.6096917728884438E-4</v>
      </c>
      <c r="T153">
        <f>IFERROR(daily_activity3[[#This Row],[TrackerDistance]]/(daily_activity3[[#This Row],[Total Mintues]]*daily_activity3[[#This Row],[Step Length]]),0)</f>
        <v>8.2451274362818605</v>
      </c>
      <c r="U153">
        <v>467</v>
      </c>
      <c r="V153">
        <v>531</v>
      </c>
      <c r="W153">
        <v>64</v>
      </c>
    </row>
    <row r="154" spans="1:23" x14ac:dyDescent="0.3">
      <c r="A154">
        <v>2347167796</v>
      </c>
      <c r="B154" s="1">
        <v>42481</v>
      </c>
      <c r="C154" t="str">
        <f t="shared" si="2"/>
        <v>Thursday</v>
      </c>
      <c r="D154">
        <v>10080</v>
      </c>
      <c r="E154">
        <v>6.75</v>
      </c>
      <c r="F154">
        <v>6.75</v>
      </c>
      <c r="G154">
        <v>0</v>
      </c>
      <c r="H154">
        <v>1.8500000240000001</v>
      </c>
      <c r="I154">
        <v>1.5299999710000001</v>
      </c>
      <c r="J154">
        <v>3.380000114</v>
      </c>
      <c r="K154">
        <v>0</v>
      </c>
      <c r="L154">
        <v>23</v>
      </c>
      <c r="M154">
        <v>26</v>
      </c>
      <c r="N154">
        <v>208</v>
      </c>
      <c r="O154">
        <v>761</v>
      </c>
      <c r="P154">
        <v>2048</v>
      </c>
      <c r="Q154">
        <f>SUM(daily_activity3[[#This Row],[VeryActiveMinutes]:[SedentaryMinutes]])</f>
        <v>1018</v>
      </c>
      <c r="R154">
        <f>daily_activity3[[#This Row],[Total Mintues]]/60</f>
        <v>16.966666666666665</v>
      </c>
      <c r="S154">
        <f>IFERROR(daily_activity3[[#This Row],[TotalDistance]]/daily_activity3[[#This Row],[TotalSteps]],0)</f>
        <v>6.6964285714285715E-4</v>
      </c>
      <c r="T154">
        <f>IFERROR(daily_activity3[[#This Row],[TrackerDistance]]/(daily_activity3[[#This Row],[Total Mintues]]*daily_activity3[[#This Row],[Step Length]]),0)</f>
        <v>9.9017681728880156</v>
      </c>
      <c r="U154">
        <v>467</v>
      </c>
      <c r="V154">
        <v>531</v>
      </c>
      <c r="W154">
        <v>64</v>
      </c>
    </row>
    <row r="155" spans="1:23" x14ac:dyDescent="0.3">
      <c r="A155">
        <v>2347167796</v>
      </c>
      <c r="B155" s="1">
        <v>42482</v>
      </c>
      <c r="C155" t="str">
        <f t="shared" si="2"/>
        <v>Friday</v>
      </c>
      <c r="D155">
        <v>7804</v>
      </c>
      <c r="E155">
        <v>5.1599998469999999</v>
      </c>
      <c r="F155">
        <v>5.1599998469999999</v>
      </c>
      <c r="G155">
        <v>0</v>
      </c>
      <c r="H155">
        <v>0.560000002</v>
      </c>
      <c r="I155">
        <v>1.6799999480000001</v>
      </c>
      <c r="J155">
        <v>2.920000076</v>
      </c>
      <c r="K155">
        <v>0</v>
      </c>
      <c r="L155">
        <v>9</v>
      </c>
      <c r="M155">
        <v>27</v>
      </c>
      <c r="N155">
        <v>206</v>
      </c>
      <c r="O155">
        <v>781</v>
      </c>
      <c r="P155">
        <v>1946</v>
      </c>
      <c r="Q155">
        <f>SUM(daily_activity3[[#This Row],[VeryActiveMinutes]:[SedentaryMinutes]])</f>
        <v>1023</v>
      </c>
      <c r="R155">
        <f>daily_activity3[[#This Row],[Total Mintues]]/60</f>
        <v>17.05</v>
      </c>
      <c r="S155">
        <f>IFERROR(daily_activity3[[#This Row],[TotalDistance]]/daily_activity3[[#This Row],[TotalSteps]],0)</f>
        <v>6.6119936532547409E-4</v>
      </c>
      <c r="T155">
        <f>IFERROR(daily_activity3[[#This Row],[TrackerDistance]]/(daily_activity3[[#This Row],[Total Mintues]]*daily_activity3[[#This Row],[Step Length]]),0)</f>
        <v>7.6285434995112418</v>
      </c>
      <c r="U155">
        <v>467</v>
      </c>
      <c r="V155">
        <v>531</v>
      </c>
      <c r="W155">
        <v>64</v>
      </c>
    </row>
    <row r="156" spans="1:23" x14ac:dyDescent="0.3">
      <c r="A156">
        <v>2347167796</v>
      </c>
      <c r="B156" s="1">
        <v>42483</v>
      </c>
      <c r="C156" t="str">
        <f t="shared" si="2"/>
        <v>Saturday</v>
      </c>
      <c r="D156">
        <v>16901</v>
      </c>
      <c r="E156">
        <v>11.369999890000001</v>
      </c>
      <c r="F156">
        <v>11.369999890000001</v>
      </c>
      <c r="G156">
        <v>0</v>
      </c>
      <c r="H156">
        <v>2.7799999710000001</v>
      </c>
      <c r="I156">
        <v>1.4500000479999999</v>
      </c>
      <c r="J156">
        <v>7.1500000950000002</v>
      </c>
      <c r="K156">
        <v>0</v>
      </c>
      <c r="L156">
        <v>32</v>
      </c>
      <c r="M156">
        <v>35</v>
      </c>
      <c r="N156">
        <v>360</v>
      </c>
      <c r="O156">
        <v>591</v>
      </c>
      <c r="P156">
        <v>2629</v>
      </c>
      <c r="Q156">
        <f>SUM(daily_activity3[[#This Row],[VeryActiveMinutes]:[SedentaryMinutes]])</f>
        <v>1018</v>
      </c>
      <c r="R156">
        <f>daily_activity3[[#This Row],[Total Mintues]]/60</f>
        <v>16.966666666666665</v>
      </c>
      <c r="S156">
        <f>IFERROR(daily_activity3[[#This Row],[TotalDistance]]/daily_activity3[[#This Row],[TotalSteps]],0)</f>
        <v>6.7274125140524236E-4</v>
      </c>
      <c r="T156">
        <f>IFERROR(daily_activity3[[#This Row],[TrackerDistance]]/(daily_activity3[[#This Row],[Total Mintues]]*daily_activity3[[#This Row],[Step Length]]),0)</f>
        <v>16.602161100196465</v>
      </c>
      <c r="U156">
        <v>467</v>
      </c>
      <c r="V156">
        <v>531</v>
      </c>
      <c r="W156">
        <v>64</v>
      </c>
    </row>
    <row r="157" spans="1:23" x14ac:dyDescent="0.3">
      <c r="A157">
        <v>2347167796</v>
      </c>
      <c r="B157" s="1">
        <v>42484</v>
      </c>
      <c r="C157" t="str">
        <f t="shared" si="2"/>
        <v>Sunday</v>
      </c>
      <c r="D157">
        <v>9471</v>
      </c>
      <c r="E157">
        <v>6.2600002290000001</v>
      </c>
      <c r="F157">
        <v>6.2600002290000001</v>
      </c>
      <c r="G157">
        <v>0</v>
      </c>
      <c r="H157">
        <v>0</v>
      </c>
      <c r="I157">
        <v>0</v>
      </c>
      <c r="J157">
        <v>6.2600002290000001</v>
      </c>
      <c r="K157">
        <v>0</v>
      </c>
      <c r="L157">
        <v>0</v>
      </c>
      <c r="M157">
        <v>0</v>
      </c>
      <c r="N157">
        <v>360</v>
      </c>
      <c r="O157">
        <v>584</v>
      </c>
      <c r="P157">
        <v>2187</v>
      </c>
      <c r="Q157">
        <f>SUM(daily_activity3[[#This Row],[VeryActiveMinutes]:[SedentaryMinutes]])</f>
        <v>944</v>
      </c>
      <c r="R157">
        <f>daily_activity3[[#This Row],[Total Mintues]]/60</f>
        <v>15.733333333333333</v>
      </c>
      <c r="S157">
        <f>IFERROR(daily_activity3[[#This Row],[TotalDistance]]/daily_activity3[[#This Row],[TotalSteps]],0)</f>
        <v>6.6096507538802656E-4</v>
      </c>
      <c r="T157">
        <f>IFERROR(daily_activity3[[#This Row],[TrackerDistance]]/(daily_activity3[[#This Row],[Total Mintues]]*daily_activity3[[#This Row],[Step Length]]),0)</f>
        <v>10.03283898305085</v>
      </c>
      <c r="U157">
        <v>467</v>
      </c>
      <c r="V157">
        <v>531</v>
      </c>
      <c r="W157">
        <v>64</v>
      </c>
    </row>
    <row r="158" spans="1:23" x14ac:dyDescent="0.3">
      <c r="A158">
        <v>2347167796</v>
      </c>
      <c r="B158" s="1">
        <v>42485</v>
      </c>
      <c r="C158" t="str">
        <f t="shared" si="2"/>
        <v>Monday</v>
      </c>
      <c r="D158">
        <v>9482</v>
      </c>
      <c r="E158">
        <v>6.3800001139999996</v>
      </c>
      <c r="F158">
        <v>6.3800001139999996</v>
      </c>
      <c r="G158">
        <v>0</v>
      </c>
      <c r="H158">
        <v>1.269999981</v>
      </c>
      <c r="I158">
        <v>0.519999981</v>
      </c>
      <c r="J158">
        <v>4.5999999049999998</v>
      </c>
      <c r="K158">
        <v>0</v>
      </c>
      <c r="L158">
        <v>15</v>
      </c>
      <c r="M158">
        <v>11</v>
      </c>
      <c r="N158">
        <v>277</v>
      </c>
      <c r="O158">
        <v>653</v>
      </c>
      <c r="P158">
        <v>2095</v>
      </c>
      <c r="Q158">
        <f>SUM(daily_activity3[[#This Row],[VeryActiveMinutes]:[SedentaryMinutes]])</f>
        <v>956</v>
      </c>
      <c r="R158">
        <f>daily_activity3[[#This Row],[Total Mintues]]/60</f>
        <v>15.933333333333334</v>
      </c>
      <c r="S158">
        <f>IFERROR(daily_activity3[[#This Row],[TotalDistance]]/daily_activity3[[#This Row],[TotalSteps]],0)</f>
        <v>6.7285384032904447E-4</v>
      </c>
      <c r="T158">
        <f>IFERROR(daily_activity3[[#This Row],[TrackerDistance]]/(daily_activity3[[#This Row],[Total Mintues]]*daily_activity3[[#This Row],[Step Length]]),0)</f>
        <v>9.9184100418410033</v>
      </c>
      <c r="U158">
        <v>467</v>
      </c>
      <c r="V158">
        <v>531</v>
      </c>
      <c r="W158">
        <v>64</v>
      </c>
    </row>
    <row r="159" spans="1:23" x14ac:dyDescent="0.3">
      <c r="A159">
        <v>2347167796</v>
      </c>
      <c r="B159" s="1">
        <v>42486</v>
      </c>
      <c r="C159" t="str">
        <f t="shared" si="2"/>
        <v>Tuesday</v>
      </c>
      <c r="D159">
        <v>5980</v>
      </c>
      <c r="E159">
        <v>3.9500000480000002</v>
      </c>
      <c r="F159">
        <v>3.9500000480000002</v>
      </c>
      <c r="G159">
        <v>0</v>
      </c>
      <c r="H159">
        <v>0</v>
      </c>
      <c r="I159">
        <v>0</v>
      </c>
      <c r="J159">
        <v>3.9500000480000002</v>
      </c>
      <c r="K159">
        <v>0</v>
      </c>
      <c r="L159">
        <v>0</v>
      </c>
      <c r="M159">
        <v>0</v>
      </c>
      <c r="N159">
        <v>227</v>
      </c>
      <c r="O159">
        <v>732</v>
      </c>
      <c r="P159">
        <v>1861</v>
      </c>
      <c r="Q159">
        <f>SUM(daily_activity3[[#This Row],[VeryActiveMinutes]:[SedentaryMinutes]])</f>
        <v>959</v>
      </c>
      <c r="R159">
        <f>daily_activity3[[#This Row],[Total Mintues]]/60</f>
        <v>15.983333333333333</v>
      </c>
      <c r="S159">
        <f>IFERROR(daily_activity3[[#This Row],[TotalDistance]]/daily_activity3[[#This Row],[TotalSteps]],0)</f>
        <v>6.6053512508361205E-4</v>
      </c>
      <c r="T159">
        <f>IFERROR(daily_activity3[[#This Row],[TrackerDistance]]/(daily_activity3[[#This Row],[Total Mintues]]*daily_activity3[[#This Row],[Step Length]]),0)</f>
        <v>6.2356621480709071</v>
      </c>
      <c r="U159">
        <v>467</v>
      </c>
      <c r="V159">
        <v>531</v>
      </c>
      <c r="W159">
        <v>64</v>
      </c>
    </row>
    <row r="160" spans="1:23" x14ac:dyDescent="0.3">
      <c r="A160">
        <v>2347167796</v>
      </c>
      <c r="B160" s="1">
        <v>42487</v>
      </c>
      <c r="C160" t="str">
        <f t="shared" si="2"/>
        <v>Wednesday</v>
      </c>
      <c r="D160">
        <v>11423</v>
      </c>
      <c r="E160">
        <v>7.579999924</v>
      </c>
      <c r="F160">
        <v>7.579999924</v>
      </c>
      <c r="G160">
        <v>0</v>
      </c>
      <c r="H160">
        <v>1.8600000139999999</v>
      </c>
      <c r="I160">
        <v>0.40000000600000002</v>
      </c>
      <c r="J160">
        <v>5.3200001720000003</v>
      </c>
      <c r="K160">
        <v>0</v>
      </c>
      <c r="L160">
        <v>26</v>
      </c>
      <c r="M160">
        <v>9</v>
      </c>
      <c r="N160">
        <v>295</v>
      </c>
      <c r="O160">
        <v>623</v>
      </c>
      <c r="P160">
        <v>2194</v>
      </c>
      <c r="Q160">
        <f>SUM(daily_activity3[[#This Row],[VeryActiveMinutes]:[SedentaryMinutes]])</f>
        <v>953</v>
      </c>
      <c r="R160">
        <f>daily_activity3[[#This Row],[Total Mintues]]/60</f>
        <v>15.883333333333333</v>
      </c>
      <c r="S160">
        <f>IFERROR(daily_activity3[[#This Row],[TotalDistance]]/daily_activity3[[#This Row],[TotalSteps]],0)</f>
        <v>6.6357348542414422E-4</v>
      </c>
      <c r="T160">
        <f>IFERROR(daily_activity3[[#This Row],[TrackerDistance]]/(daily_activity3[[#This Row],[Total Mintues]]*daily_activity3[[#This Row],[Step Length]]),0)</f>
        <v>11.986358866736623</v>
      </c>
      <c r="U160">
        <v>467</v>
      </c>
      <c r="V160">
        <v>531</v>
      </c>
      <c r="W160">
        <v>64</v>
      </c>
    </row>
    <row r="161" spans="1:23" x14ac:dyDescent="0.3">
      <c r="A161">
        <v>2347167796</v>
      </c>
      <c r="B161" s="1">
        <v>42488</v>
      </c>
      <c r="C161" t="str">
        <f t="shared" si="2"/>
        <v>Thursday</v>
      </c>
      <c r="D161">
        <v>5439</v>
      </c>
      <c r="E161">
        <v>3.5999999049999998</v>
      </c>
      <c r="F161">
        <v>3.5999999049999998</v>
      </c>
      <c r="G161">
        <v>0</v>
      </c>
      <c r="H161">
        <v>0</v>
      </c>
      <c r="I161">
        <v>0</v>
      </c>
      <c r="J161">
        <v>3.5999999049999998</v>
      </c>
      <c r="K161">
        <v>0</v>
      </c>
      <c r="L161">
        <v>0</v>
      </c>
      <c r="M161">
        <v>0</v>
      </c>
      <c r="N161">
        <v>229</v>
      </c>
      <c r="O161">
        <v>764</v>
      </c>
      <c r="P161">
        <v>1854</v>
      </c>
      <c r="Q161">
        <f>SUM(daily_activity3[[#This Row],[VeryActiveMinutes]:[SedentaryMinutes]])</f>
        <v>993</v>
      </c>
      <c r="R161">
        <f>daily_activity3[[#This Row],[Total Mintues]]/60</f>
        <v>16.55</v>
      </c>
      <c r="S161">
        <f>IFERROR(daily_activity3[[#This Row],[TotalDistance]]/daily_activity3[[#This Row],[TotalSteps]],0)</f>
        <v>6.6188635870564438E-4</v>
      </c>
      <c r="T161">
        <f>IFERROR(daily_activity3[[#This Row],[TrackerDistance]]/(daily_activity3[[#This Row],[Total Mintues]]*daily_activity3[[#This Row],[Step Length]]),0)</f>
        <v>5.4773413897280969</v>
      </c>
      <c r="U161">
        <v>467</v>
      </c>
      <c r="V161">
        <v>531</v>
      </c>
      <c r="W161">
        <v>64</v>
      </c>
    </row>
    <row r="162" spans="1:23" x14ac:dyDescent="0.3">
      <c r="A162">
        <v>2347167796</v>
      </c>
      <c r="B162" s="1">
        <v>42489</v>
      </c>
      <c r="C162" t="str">
        <f t="shared" si="2"/>
        <v>Friday</v>
      </c>
      <c r="D162">
        <v>42</v>
      </c>
      <c r="E162">
        <v>2.9999998999999999E-2</v>
      </c>
      <c r="F162">
        <v>2.9999998999999999E-2</v>
      </c>
      <c r="G162">
        <v>0</v>
      </c>
      <c r="H162">
        <v>0</v>
      </c>
      <c r="I162">
        <v>0</v>
      </c>
      <c r="J162">
        <v>2.9999998999999999E-2</v>
      </c>
      <c r="K162">
        <v>0</v>
      </c>
      <c r="L162">
        <v>0</v>
      </c>
      <c r="M162">
        <v>0</v>
      </c>
      <c r="N162">
        <v>4</v>
      </c>
      <c r="O162">
        <v>2</v>
      </c>
      <c r="P162">
        <v>403</v>
      </c>
      <c r="Q162">
        <f>SUM(daily_activity3[[#This Row],[VeryActiveMinutes]:[SedentaryMinutes]])</f>
        <v>6</v>
      </c>
      <c r="R162">
        <f>daily_activity3[[#This Row],[Total Mintues]]/60</f>
        <v>0.1</v>
      </c>
      <c r="S162">
        <f>IFERROR(daily_activity3[[#This Row],[TotalDistance]]/daily_activity3[[#This Row],[TotalSteps]],0)</f>
        <v>7.1428569047619049E-4</v>
      </c>
      <c r="T162">
        <f>IFERROR(daily_activity3[[#This Row],[TrackerDistance]]/(daily_activity3[[#This Row],[Total Mintues]]*daily_activity3[[#This Row],[Step Length]]),0)</f>
        <v>6.9999999999999991</v>
      </c>
      <c r="U162">
        <v>467</v>
      </c>
      <c r="V162">
        <v>531</v>
      </c>
      <c r="W162">
        <v>64</v>
      </c>
    </row>
    <row r="163" spans="1:23" x14ac:dyDescent="0.3">
      <c r="A163">
        <v>2873212765</v>
      </c>
      <c r="B163" s="1">
        <v>42473</v>
      </c>
      <c r="C163" t="str">
        <f t="shared" si="2"/>
        <v>Wednesday</v>
      </c>
      <c r="D163">
        <v>7618</v>
      </c>
      <c r="E163">
        <v>5.1199998860000004</v>
      </c>
      <c r="F163">
        <v>5.1199998860000004</v>
      </c>
      <c r="G163">
        <v>0</v>
      </c>
      <c r="H163">
        <v>0</v>
      </c>
      <c r="I163">
        <v>0.219999999</v>
      </c>
      <c r="J163">
        <v>4.8800001139999996</v>
      </c>
      <c r="K163">
        <v>0.02</v>
      </c>
      <c r="L163">
        <v>0</v>
      </c>
      <c r="M163">
        <v>8</v>
      </c>
      <c r="N163">
        <v>404</v>
      </c>
      <c r="O163">
        <v>1028</v>
      </c>
      <c r="P163">
        <v>2004</v>
      </c>
      <c r="Q163">
        <f>SUM(daily_activity3[[#This Row],[VeryActiveMinutes]:[SedentaryMinutes]])</f>
        <v>1440</v>
      </c>
      <c r="R163">
        <f>daily_activity3[[#This Row],[Total Mintues]]/60</f>
        <v>24</v>
      </c>
      <c r="S163">
        <f>IFERROR(daily_activity3[[#This Row],[TotalDistance]]/daily_activity3[[#This Row],[TotalSteps]],0)</f>
        <v>6.7209239774218966E-4</v>
      </c>
      <c r="T163">
        <f>IFERROR(daily_activity3[[#This Row],[TrackerDistance]]/(daily_activity3[[#This Row],[Total Mintues]]*daily_activity3[[#This Row],[Step Length]]),0)</f>
        <v>5.2902777777777779</v>
      </c>
      <c r="U163">
        <v>0</v>
      </c>
      <c r="V163">
        <v>0</v>
      </c>
      <c r="W163">
        <v>0</v>
      </c>
    </row>
    <row r="164" spans="1:23" x14ac:dyDescent="0.3">
      <c r="A164">
        <v>2873212765</v>
      </c>
      <c r="B164" s="1">
        <v>42474</v>
      </c>
      <c r="C164" t="str">
        <f t="shared" si="2"/>
        <v>Thursday</v>
      </c>
      <c r="D164">
        <v>7910</v>
      </c>
      <c r="E164">
        <v>5.3200001720000003</v>
      </c>
      <c r="F164">
        <v>5.3200001720000003</v>
      </c>
      <c r="G164">
        <v>0</v>
      </c>
      <c r="H164">
        <v>0</v>
      </c>
      <c r="I164">
        <v>0</v>
      </c>
      <c r="J164">
        <v>5.3200001720000003</v>
      </c>
      <c r="K164">
        <v>0</v>
      </c>
      <c r="L164">
        <v>0</v>
      </c>
      <c r="M164">
        <v>0</v>
      </c>
      <c r="N164">
        <v>331</v>
      </c>
      <c r="O164">
        <v>1109</v>
      </c>
      <c r="P164">
        <v>1893</v>
      </c>
      <c r="Q164">
        <f>SUM(daily_activity3[[#This Row],[VeryActiveMinutes]:[SedentaryMinutes]])</f>
        <v>1440</v>
      </c>
      <c r="R164">
        <f>daily_activity3[[#This Row],[Total Mintues]]/60</f>
        <v>24</v>
      </c>
      <c r="S164">
        <f>IFERROR(daily_activity3[[#This Row],[TotalDistance]]/daily_activity3[[#This Row],[TotalSteps]],0)</f>
        <v>6.7256639342604303E-4</v>
      </c>
      <c r="T164">
        <f>IFERROR(daily_activity3[[#This Row],[TrackerDistance]]/(daily_activity3[[#This Row],[Total Mintues]]*daily_activity3[[#This Row],[Step Length]]),0)</f>
        <v>5.4930555555555554</v>
      </c>
      <c r="U164">
        <v>0</v>
      </c>
      <c r="V164">
        <v>0</v>
      </c>
      <c r="W164">
        <v>0</v>
      </c>
    </row>
    <row r="165" spans="1:23" x14ac:dyDescent="0.3">
      <c r="A165">
        <v>2873212765</v>
      </c>
      <c r="B165" s="1">
        <v>42475</v>
      </c>
      <c r="C165" t="str">
        <f t="shared" si="2"/>
        <v>Friday</v>
      </c>
      <c r="D165">
        <v>8482</v>
      </c>
      <c r="E165">
        <v>5.6999998090000004</v>
      </c>
      <c r="F165">
        <v>5.6999998090000004</v>
      </c>
      <c r="G165">
        <v>0</v>
      </c>
      <c r="H165">
        <v>0</v>
      </c>
      <c r="I165">
        <v>0</v>
      </c>
      <c r="J165">
        <v>5.6900000569999998</v>
      </c>
      <c r="K165">
        <v>0.01</v>
      </c>
      <c r="L165">
        <v>0</v>
      </c>
      <c r="M165">
        <v>0</v>
      </c>
      <c r="N165">
        <v>448</v>
      </c>
      <c r="O165">
        <v>992</v>
      </c>
      <c r="P165">
        <v>2063</v>
      </c>
      <c r="Q165">
        <f>SUM(daily_activity3[[#This Row],[VeryActiveMinutes]:[SedentaryMinutes]])</f>
        <v>1440</v>
      </c>
      <c r="R165">
        <f>daily_activity3[[#This Row],[Total Mintues]]/60</f>
        <v>24</v>
      </c>
      <c r="S165">
        <f>IFERROR(daily_activity3[[#This Row],[TotalDistance]]/daily_activity3[[#This Row],[TotalSteps]],0)</f>
        <v>6.7201129556708331E-4</v>
      </c>
      <c r="T165">
        <f>IFERROR(daily_activity3[[#This Row],[TrackerDistance]]/(daily_activity3[[#This Row],[Total Mintues]]*daily_activity3[[#This Row],[Step Length]]),0)</f>
        <v>5.8902777777777775</v>
      </c>
      <c r="U165">
        <v>0</v>
      </c>
      <c r="V165">
        <v>0</v>
      </c>
      <c r="W165">
        <v>0</v>
      </c>
    </row>
    <row r="166" spans="1:23" x14ac:dyDescent="0.3">
      <c r="A166">
        <v>2873212765</v>
      </c>
      <c r="B166" s="1">
        <v>42476</v>
      </c>
      <c r="C166" t="str">
        <f t="shared" si="2"/>
        <v>Saturday</v>
      </c>
      <c r="D166">
        <v>9685</v>
      </c>
      <c r="E166">
        <v>6.6500000950000002</v>
      </c>
      <c r="F166">
        <v>6.6500000950000002</v>
      </c>
      <c r="G166">
        <v>0</v>
      </c>
      <c r="H166">
        <v>3.1099998950000001</v>
      </c>
      <c r="I166">
        <v>0.02</v>
      </c>
      <c r="J166">
        <v>3.5099999899999998</v>
      </c>
      <c r="K166">
        <v>0.01</v>
      </c>
      <c r="L166">
        <v>47</v>
      </c>
      <c r="M166">
        <v>1</v>
      </c>
      <c r="N166">
        <v>305</v>
      </c>
      <c r="O166">
        <v>1087</v>
      </c>
      <c r="P166">
        <v>2148</v>
      </c>
      <c r="Q166">
        <f>SUM(daily_activity3[[#This Row],[VeryActiveMinutes]:[SedentaryMinutes]])</f>
        <v>1440</v>
      </c>
      <c r="R166">
        <f>daily_activity3[[#This Row],[Total Mintues]]/60</f>
        <v>24</v>
      </c>
      <c r="S166">
        <f>IFERROR(daily_activity3[[#This Row],[TotalDistance]]/daily_activity3[[#This Row],[TotalSteps]],0)</f>
        <v>6.8662881724315954E-4</v>
      </c>
      <c r="T166">
        <f>IFERROR(daily_activity3[[#This Row],[TrackerDistance]]/(daily_activity3[[#This Row],[Total Mintues]]*daily_activity3[[#This Row],[Step Length]]),0)</f>
        <v>6.7256944444444446</v>
      </c>
      <c r="U166">
        <v>0</v>
      </c>
      <c r="V166">
        <v>0</v>
      </c>
      <c r="W166">
        <v>0</v>
      </c>
    </row>
    <row r="167" spans="1:23" x14ac:dyDescent="0.3">
      <c r="A167">
        <v>2873212765</v>
      </c>
      <c r="B167" s="1">
        <v>42477</v>
      </c>
      <c r="C167" t="str">
        <f t="shared" si="2"/>
        <v>Sunday</v>
      </c>
      <c r="D167">
        <v>2524</v>
      </c>
      <c r="E167">
        <v>1.7000000479999999</v>
      </c>
      <c r="F167">
        <v>1.7000000479999999</v>
      </c>
      <c r="G167">
        <v>0</v>
      </c>
      <c r="H167">
        <v>0</v>
      </c>
      <c r="I167">
        <v>0.34999999399999998</v>
      </c>
      <c r="J167">
        <v>1.3400000329999999</v>
      </c>
      <c r="K167">
        <v>0</v>
      </c>
      <c r="L167">
        <v>0</v>
      </c>
      <c r="M167">
        <v>8</v>
      </c>
      <c r="N167">
        <v>160</v>
      </c>
      <c r="O167">
        <v>1272</v>
      </c>
      <c r="P167">
        <v>1529</v>
      </c>
      <c r="Q167">
        <f>SUM(daily_activity3[[#This Row],[VeryActiveMinutes]:[SedentaryMinutes]])</f>
        <v>1440</v>
      </c>
      <c r="R167">
        <f>daily_activity3[[#This Row],[Total Mintues]]/60</f>
        <v>24</v>
      </c>
      <c r="S167">
        <f>IFERROR(daily_activity3[[#This Row],[TotalDistance]]/daily_activity3[[#This Row],[TotalSteps]],0)</f>
        <v>6.735340919175911E-4</v>
      </c>
      <c r="T167">
        <f>IFERROR(daily_activity3[[#This Row],[TrackerDistance]]/(daily_activity3[[#This Row],[Total Mintues]]*daily_activity3[[#This Row],[Step Length]]),0)</f>
        <v>1.7527777777777778</v>
      </c>
      <c r="U167">
        <v>0</v>
      </c>
      <c r="V167">
        <v>0</v>
      </c>
      <c r="W167">
        <v>0</v>
      </c>
    </row>
    <row r="168" spans="1:23" x14ac:dyDescent="0.3">
      <c r="A168">
        <v>2873212765</v>
      </c>
      <c r="B168" s="1">
        <v>42478</v>
      </c>
      <c r="C168" t="str">
        <f t="shared" si="2"/>
        <v>Monday</v>
      </c>
      <c r="D168">
        <v>7762</v>
      </c>
      <c r="E168">
        <v>5.2399997709999999</v>
      </c>
      <c r="F168">
        <v>5.2399997709999999</v>
      </c>
      <c r="G168">
        <v>0</v>
      </c>
      <c r="H168">
        <v>7.0000000000000007E-2</v>
      </c>
      <c r="I168">
        <v>0.280000001</v>
      </c>
      <c r="J168">
        <v>4.8899998660000001</v>
      </c>
      <c r="K168">
        <v>0</v>
      </c>
      <c r="L168">
        <v>1</v>
      </c>
      <c r="M168">
        <v>6</v>
      </c>
      <c r="N168">
        <v>311</v>
      </c>
      <c r="O168">
        <v>1122</v>
      </c>
      <c r="P168">
        <v>1890</v>
      </c>
      <c r="Q168">
        <f>SUM(daily_activity3[[#This Row],[VeryActiveMinutes]:[SedentaryMinutes]])</f>
        <v>1440</v>
      </c>
      <c r="R168">
        <f>daily_activity3[[#This Row],[Total Mintues]]/60</f>
        <v>24</v>
      </c>
      <c r="S168">
        <f>IFERROR(daily_activity3[[#This Row],[TotalDistance]]/daily_activity3[[#This Row],[TotalSteps]],0)</f>
        <v>6.750837118010822E-4</v>
      </c>
      <c r="T168">
        <f>IFERROR(daily_activity3[[#This Row],[TrackerDistance]]/(daily_activity3[[#This Row],[Total Mintues]]*daily_activity3[[#This Row],[Step Length]]),0)</f>
        <v>5.3902777777777775</v>
      </c>
      <c r="U168">
        <v>0</v>
      </c>
      <c r="V168">
        <v>0</v>
      </c>
      <c r="W168">
        <v>0</v>
      </c>
    </row>
    <row r="169" spans="1:23" x14ac:dyDescent="0.3">
      <c r="A169">
        <v>2873212765</v>
      </c>
      <c r="B169" s="1">
        <v>42479</v>
      </c>
      <c r="C169" t="str">
        <f t="shared" si="2"/>
        <v>Tuesday</v>
      </c>
      <c r="D169">
        <v>7948</v>
      </c>
      <c r="E169">
        <v>5.3699998860000004</v>
      </c>
      <c r="F169">
        <v>5.3699998860000004</v>
      </c>
      <c r="G169">
        <v>0</v>
      </c>
      <c r="H169">
        <v>0</v>
      </c>
      <c r="I169">
        <v>0</v>
      </c>
      <c r="J169">
        <v>5.3600001339999999</v>
      </c>
      <c r="K169">
        <v>0</v>
      </c>
      <c r="L169">
        <v>0</v>
      </c>
      <c r="M169">
        <v>0</v>
      </c>
      <c r="N169">
        <v>389</v>
      </c>
      <c r="O169">
        <v>1051</v>
      </c>
      <c r="P169">
        <v>1956</v>
      </c>
      <c r="Q169">
        <f>SUM(daily_activity3[[#This Row],[VeryActiveMinutes]:[SedentaryMinutes]])</f>
        <v>1440</v>
      </c>
      <c r="R169">
        <f>daily_activity3[[#This Row],[Total Mintues]]/60</f>
        <v>24</v>
      </c>
      <c r="S169">
        <f>IFERROR(daily_activity3[[#This Row],[TotalDistance]]/daily_activity3[[#This Row],[TotalSteps]],0)</f>
        <v>6.7564165651736287E-4</v>
      </c>
      <c r="T169">
        <f>IFERROR(daily_activity3[[#This Row],[TrackerDistance]]/(daily_activity3[[#This Row],[Total Mintues]]*daily_activity3[[#This Row],[Step Length]]),0)</f>
        <v>5.5194444444444448</v>
      </c>
      <c r="U169">
        <v>0</v>
      </c>
      <c r="V169">
        <v>0</v>
      </c>
      <c r="W169">
        <v>0</v>
      </c>
    </row>
    <row r="170" spans="1:23" x14ac:dyDescent="0.3">
      <c r="A170">
        <v>2873212765</v>
      </c>
      <c r="B170" s="1">
        <v>42480</v>
      </c>
      <c r="C170" t="str">
        <f t="shared" si="2"/>
        <v>Wednesday</v>
      </c>
      <c r="D170">
        <v>9202</v>
      </c>
      <c r="E170">
        <v>6.3000001909999996</v>
      </c>
      <c r="F170">
        <v>6.3000001909999996</v>
      </c>
      <c r="G170">
        <v>0</v>
      </c>
      <c r="H170">
        <v>1.5099999900000001</v>
      </c>
      <c r="I170">
        <v>0.119999997</v>
      </c>
      <c r="J170">
        <v>4.6599998469999999</v>
      </c>
      <c r="K170">
        <v>0.01</v>
      </c>
      <c r="L170">
        <v>22</v>
      </c>
      <c r="M170">
        <v>5</v>
      </c>
      <c r="N170">
        <v>378</v>
      </c>
      <c r="O170">
        <v>1035</v>
      </c>
      <c r="P170">
        <v>2094</v>
      </c>
      <c r="Q170">
        <f>SUM(daily_activity3[[#This Row],[VeryActiveMinutes]:[SedentaryMinutes]])</f>
        <v>1440</v>
      </c>
      <c r="R170">
        <f>daily_activity3[[#This Row],[Total Mintues]]/60</f>
        <v>24</v>
      </c>
      <c r="S170">
        <f>IFERROR(daily_activity3[[#This Row],[TotalDistance]]/daily_activity3[[#This Row],[TotalSteps]],0)</f>
        <v>6.8463379602260377E-4</v>
      </c>
      <c r="T170">
        <f>IFERROR(daily_activity3[[#This Row],[TrackerDistance]]/(daily_activity3[[#This Row],[Total Mintues]]*daily_activity3[[#This Row],[Step Length]]),0)</f>
        <v>6.3902777777777775</v>
      </c>
      <c r="U170">
        <v>0</v>
      </c>
      <c r="V170">
        <v>0</v>
      </c>
      <c r="W170">
        <v>0</v>
      </c>
    </row>
    <row r="171" spans="1:23" x14ac:dyDescent="0.3">
      <c r="A171">
        <v>2873212765</v>
      </c>
      <c r="B171" s="1">
        <v>42481</v>
      </c>
      <c r="C171" t="str">
        <f t="shared" si="2"/>
        <v>Thursday</v>
      </c>
      <c r="D171">
        <v>8859</v>
      </c>
      <c r="E171">
        <v>5.9800000190000002</v>
      </c>
      <c r="F171">
        <v>5.9800000190000002</v>
      </c>
      <c r="G171">
        <v>0</v>
      </c>
      <c r="H171">
        <v>0.12999999500000001</v>
      </c>
      <c r="I171">
        <v>0.37000000500000002</v>
      </c>
      <c r="J171">
        <v>5.4699997900000001</v>
      </c>
      <c r="K171">
        <v>0.01</v>
      </c>
      <c r="L171">
        <v>2</v>
      </c>
      <c r="M171">
        <v>10</v>
      </c>
      <c r="N171">
        <v>371</v>
      </c>
      <c r="O171">
        <v>1057</v>
      </c>
      <c r="P171">
        <v>1970</v>
      </c>
      <c r="Q171">
        <f>SUM(daily_activity3[[#This Row],[VeryActiveMinutes]:[SedentaryMinutes]])</f>
        <v>1440</v>
      </c>
      <c r="R171">
        <f>daily_activity3[[#This Row],[Total Mintues]]/60</f>
        <v>24</v>
      </c>
      <c r="S171">
        <f>IFERROR(daily_activity3[[#This Row],[TotalDistance]]/daily_activity3[[#This Row],[TotalSteps]],0)</f>
        <v>6.7501975606727629E-4</v>
      </c>
      <c r="T171">
        <f>IFERROR(daily_activity3[[#This Row],[TrackerDistance]]/(daily_activity3[[#This Row],[Total Mintues]]*daily_activity3[[#This Row],[Step Length]]),0)</f>
        <v>6.1520833333333327</v>
      </c>
      <c r="U171">
        <v>0</v>
      </c>
      <c r="V171">
        <v>0</v>
      </c>
      <c r="W171">
        <v>0</v>
      </c>
    </row>
    <row r="172" spans="1:23" x14ac:dyDescent="0.3">
      <c r="A172">
        <v>2873212765</v>
      </c>
      <c r="B172" s="1">
        <v>42482</v>
      </c>
      <c r="C172" t="str">
        <f t="shared" si="2"/>
        <v>Friday</v>
      </c>
      <c r="D172">
        <v>7286</v>
      </c>
      <c r="E172">
        <v>4.9000000950000002</v>
      </c>
      <c r="F172">
        <v>4.9000000950000002</v>
      </c>
      <c r="G172">
        <v>0</v>
      </c>
      <c r="H172">
        <v>0.46000000800000002</v>
      </c>
      <c r="I172">
        <v>0</v>
      </c>
      <c r="J172">
        <v>4.420000076</v>
      </c>
      <c r="K172">
        <v>0.02</v>
      </c>
      <c r="L172">
        <v>46</v>
      </c>
      <c r="M172">
        <v>0</v>
      </c>
      <c r="N172">
        <v>366</v>
      </c>
      <c r="O172">
        <v>1028</v>
      </c>
      <c r="P172">
        <v>2241</v>
      </c>
      <c r="Q172">
        <f>SUM(daily_activity3[[#This Row],[VeryActiveMinutes]:[SedentaryMinutes]])</f>
        <v>1440</v>
      </c>
      <c r="R172">
        <f>daily_activity3[[#This Row],[Total Mintues]]/60</f>
        <v>24</v>
      </c>
      <c r="S172">
        <f>IFERROR(daily_activity3[[#This Row],[TotalDistance]]/daily_activity3[[#This Row],[TotalSteps]],0)</f>
        <v>6.7252265920944283E-4</v>
      </c>
      <c r="T172">
        <f>IFERROR(daily_activity3[[#This Row],[TrackerDistance]]/(daily_activity3[[#This Row],[Total Mintues]]*daily_activity3[[#This Row],[Step Length]]),0)</f>
        <v>5.0597222222222218</v>
      </c>
      <c r="U172">
        <v>0</v>
      </c>
      <c r="V172">
        <v>0</v>
      </c>
      <c r="W172">
        <v>0</v>
      </c>
    </row>
    <row r="173" spans="1:23" x14ac:dyDescent="0.3">
      <c r="A173">
        <v>2873212765</v>
      </c>
      <c r="B173" s="1">
        <v>42483</v>
      </c>
      <c r="C173" t="str">
        <f t="shared" si="2"/>
        <v>Saturday</v>
      </c>
      <c r="D173">
        <v>9317</v>
      </c>
      <c r="E173">
        <v>6.3499999049999998</v>
      </c>
      <c r="F173">
        <v>6.3499999049999998</v>
      </c>
      <c r="G173">
        <v>0</v>
      </c>
      <c r="H173">
        <v>2.0899999139999998</v>
      </c>
      <c r="I173">
        <v>0.23000000400000001</v>
      </c>
      <c r="J173">
        <v>4.0199999809999998</v>
      </c>
      <c r="K173">
        <v>0.01</v>
      </c>
      <c r="L173">
        <v>28</v>
      </c>
      <c r="M173">
        <v>5</v>
      </c>
      <c r="N173">
        <v>330</v>
      </c>
      <c r="O173">
        <v>1077</v>
      </c>
      <c r="P173">
        <v>2021</v>
      </c>
      <c r="Q173">
        <f>SUM(daily_activity3[[#This Row],[VeryActiveMinutes]:[SedentaryMinutes]])</f>
        <v>1440</v>
      </c>
      <c r="R173">
        <f>daily_activity3[[#This Row],[Total Mintues]]/60</f>
        <v>24</v>
      </c>
      <c r="S173">
        <f>IFERROR(daily_activity3[[#This Row],[TotalDistance]]/daily_activity3[[#This Row],[TotalSteps]],0)</f>
        <v>6.8154984490715893E-4</v>
      </c>
      <c r="T173">
        <f>IFERROR(daily_activity3[[#This Row],[TrackerDistance]]/(daily_activity3[[#This Row],[Total Mintues]]*daily_activity3[[#This Row],[Step Length]]),0)</f>
        <v>6.4701388888888891</v>
      </c>
      <c r="U173">
        <v>0</v>
      </c>
      <c r="V173">
        <v>0</v>
      </c>
      <c r="W173">
        <v>0</v>
      </c>
    </row>
    <row r="174" spans="1:23" x14ac:dyDescent="0.3">
      <c r="A174">
        <v>2873212765</v>
      </c>
      <c r="B174" s="1">
        <v>42484</v>
      </c>
      <c r="C174" t="str">
        <f t="shared" si="2"/>
        <v>Sunday</v>
      </c>
      <c r="D174">
        <v>6873</v>
      </c>
      <c r="E174">
        <v>4.6799998279999997</v>
      </c>
      <c r="F174">
        <v>4.6799998279999997</v>
      </c>
      <c r="G174">
        <v>0</v>
      </c>
      <c r="H174">
        <v>3</v>
      </c>
      <c r="I174">
        <v>5.9999998999999998E-2</v>
      </c>
      <c r="J174">
        <v>1.6200000050000001</v>
      </c>
      <c r="K174">
        <v>0</v>
      </c>
      <c r="L174">
        <v>46</v>
      </c>
      <c r="M174">
        <v>1</v>
      </c>
      <c r="N174">
        <v>190</v>
      </c>
      <c r="O174">
        <v>1203</v>
      </c>
      <c r="P174">
        <v>1898</v>
      </c>
      <c r="Q174">
        <f>SUM(daily_activity3[[#This Row],[VeryActiveMinutes]:[SedentaryMinutes]])</f>
        <v>1440</v>
      </c>
      <c r="R174">
        <f>daily_activity3[[#This Row],[Total Mintues]]/60</f>
        <v>24</v>
      </c>
      <c r="S174">
        <f>IFERROR(daily_activity3[[#This Row],[TotalDistance]]/daily_activity3[[#This Row],[TotalSteps]],0)</f>
        <v>6.8092533507929578E-4</v>
      </c>
      <c r="T174">
        <f>IFERROR(daily_activity3[[#This Row],[TrackerDistance]]/(daily_activity3[[#This Row],[Total Mintues]]*daily_activity3[[#This Row],[Step Length]]),0)</f>
        <v>4.7729166666666663</v>
      </c>
      <c r="U174">
        <v>0</v>
      </c>
      <c r="V174">
        <v>0</v>
      </c>
      <c r="W174">
        <v>0</v>
      </c>
    </row>
    <row r="175" spans="1:23" x14ac:dyDescent="0.3">
      <c r="A175">
        <v>2873212765</v>
      </c>
      <c r="B175" s="1">
        <v>42485</v>
      </c>
      <c r="C175" t="str">
        <f t="shared" si="2"/>
        <v>Monday</v>
      </c>
      <c r="D175">
        <v>7373</v>
      </c>
      <c r="E175">
        <v>4.9499998090000004</v>
      </c>
      <c r="F175">
        <v>4.9499998090000004</v>
      </c>
      <c r="G175">
        <v>0</v>
      </c>
      <c r="H175">
        <v>0</v>
      </c>
      <c r="I175">
        <v>0</v>
      </c>
      <c r="J175">
        <v>4.9499998090000004</v>
      </c>
      <c r="K175">
        <v>0</v>
      </c>
      <c r="L175">
        <v>0</v>
      </c>
      <c r="M175">
        <v>0</v>
      </c>
      <c r="N175">
        <v>359</v>
      </c>
      <c r="O175">
        <v>1081</v>
      </c>
      <c r="P175">
        <v>1907</v>
      </c>
      <c r="Q175">
        <f>SUM(daily_activity3[[#This Row],[VeryActiveMinutes]:[SedentaryMinutes]])</f>
        <v>1440</v>
      </c>
      <c r="R175">
        <f>daily_activity3[[#This Row],[Total Mintues]]/60</f>
        <v>24</v>
      </c>
      <c r="S175">
        <f>IFERROR(daily_activity3[[#This Row],[TotalDistance]]/daily_activity3[[#This Row],[TotalSteps]],0)</f>
        <v>6.7136848080835481E-4</v>
      </c>
      <c r="T175">
        <f>IFERROR(daily_activity3[[#This Row],[TrackerDistance]]/(daily_activity3[[#This Row],[Total Mintues]]*daily_activity3[[#This Row],[Step Length]]),0)</f>
        <v>5.1201388888888895</v>
      </c>
      <c r="U175">
        <v>0</v>
      </c>
      <c r="V175">
        <v>0</v>
      </c>
      <c r="W175">
        <v>0</v>
      </c>
    </row>
    <row r="176" spans="1:23" x14ac:dyDescent="0.3">
      <c r="A176">
        <v>2873212765</v>
      </c>
      <c r="B176" s="1">
        <v>42486</v>
      </c>
      <c r="C176" t="str">
        <f t="shared" si="2"/>
        <v>Tuesday</v>
      </c>
      <c r="D176">
        <v>8242</v>
      </c>
      <c r="E176">
        <v>5.5399999619999996</v>
      </c>
      <c r="F176">
        <v>5.5399999619999996</v>
      </c>
      <c r="G176">
        <v>0</v>
      </c>
      <c r="H176">
        <v>0.119999997</v>
      </c>
      <c r="I176">
        <v>0.18000000699999999</v>
      </c>
      <c r="J176">
        <v>5.2399997709999999</v>
      </c>
      <c r="K176">
        <v>0</v>
      </c>
      <c r="L176">
        <v>2</v>
      </c>
      <c r="M176">
        <v>5</v>
      </c>
      <c r="N176">
        <v>309</v>
      </c>
      <c r="O176">
        <v>1124</v>
      </c>
      <c r="P176">
        <v>1882</v>
      </c>
      <c r="Q176">
        <f>SUM(daily_activity3[[#This Row],[VeryActiveMinutes]:[SedentaryMinutes]])</f>
        <v>1440</v>
      </c>
      <c r="R176">
        <f>daily_activity3[[#This Row],[Total Mintues]]/60</f>
        <v>24</v>
      </c>
      <c r="S176">
        <f>IFERROR(daily_activity3[[#This Row],[TotalDistance]]/daily_activity3[[#This Row],[TotalSteps]],0)</f>
        <v>6.7216694515894197E-4</v>
      </c>
      <c r="T176">
        <f>IFERROR(daily_activity3[[#This Row],[TrackerDistance]]/(daily_activity3[[#This Row],[Total Mintues]]*daily_activity3[[#This Row],[Step Length]]),0)</f>
        <v>5.7236111111111105</v>
      </c>
      <c r="U176">
        <v>0</v>
      </c>
      <c r="V176">
        <v>0</v>
      </c>
      <c r="W176">
        <v>0</v>
      </c>
    </row>
    <row r="177" spans="1:23" x14ac:dyDescent="0.3">
      <c r="A177">
        <v>2873212765</v>
      </c>
      <c r="B177" s="1">
        <v>42487</v>
      </c>
      <c r="C177" t="str">
        <f t="shared" si="2"/>
        <v>Wednesday</v>
      </c>
      <c r="D177">
        <v>3516</v>
      </c>
      <c r="E177">
        <v>2.3599998950000001</v>
      </c>
      <c r="F177">
        <v>2.3599998950000001</v>
      </c>
      <c r="G177">
        <v>0</v>
      </c>
      <c r="H177">
        <v>0</v>
      </c>
      <c r="I177">
        <v>0</v>
      </c>
      <c r="J177">
        <v>2.3599998950000001</v>
      </c>
      <c r="K177">
        <v>0</v>
      </c>
      <c r="L177">
        <v>46</v>
      </c>
      <c r="M177">
        <v>0</v>
      </c>
      <c r="N177">
        <v>197</v>
      </c>
      <c r="O177">
        <v>1197</v>
      </c>
      <c r="P177">
        <v>1966</v>
      </c>
      <c r="Q177">
        <f>SUM(daily_activity3[[#This Row],[VeryActiveMinutes]:[SedentaryMinutes]])</f>
        <v>1440</v>
      </c>
      <c r="R177">
        <f>daily_activity3[[#This Row],[Total Mintues]]/60</f>
        <v>24</v>
      </c>
      <c r="S177">
        <f>IFERROR(daily_activity3[[#This Row],[TotalDistance]]/daily_activity3[[#This Row],[TotalSteps]],0)</f>
        <v>6.7121726251422075E-4</v>
      </c>
      <c r="T177">
        <f>IFERROR(daily_activity3[[#This Row],[TrackerDistance]]/(daily_activity3[[#This Row],[Total Mintues]]*daily_activity3[[#This Row],[Step Length]]),0)</f>
        <v>2.4416666666666664</v>
      </c>
      <c r="U177">
        <v>0</v>
      </c>
      <c r="V177">
        <v>0</v>
      </c>
      <c r="W177">
        <v>0</v>
      </c>
    </row>
    <row r="178" spans="1:23" x14ac:dyDescent="0.3">
      <c r="A178">
        <v>2873212765</v>
      </c>
      <c r="B178" s="1">
        <v>42488</v>
      </c>
      <c r="C178" t="str">
        <f t="shared" si="2"/>
        <v>Thursday</v>
      </c>
      <c r="D178">
        <v>7913</v>
      </c>
      <c r="E178">
        <v>5.4099998469999999</v>
      </c>
      <c r="F178">
        <v>5.4099998469999999</v>
      </c>
      <c r="G178">
        <v>0</v>
      </c>
      <c r="H178">
        <v>2.1600000860000002</v>
      </c>
      <c r="I178">
        <v>0.34000000400000002</v>
      </c>
      <c r="J178">
        <v>2.9100000860000002</v>
      </c>
      <c r="K178">
        <v>0</v>
      </c>
      <c r="L178">
        <v>28</v>
      </c>
      <c r="M178">
        <v>7</v>
      </c>
      <c r="N178">
        <v>213</v>
      </c>
      <c r="O178">
        <v>1192</v>
      </c>
      <c r="P178">
        <v>1835</v>
      </c>
      <c r="Q178">
        <f>SUM(daily_activity3[[#This Row],[VeryActiveMinutes]:[SedentaryMinutes]])</f>
        <v>1440</v>
      </c>
      <c r="R178">
        <f>daily_activity3[[#This Row],[Total Mintues]]/60</f>
        <v>24</v>
      </c>
      <c r="S178">
        <f>IFERROR(daily_activity3[[#This Row],[TotalDistance]]/daily_activity3[[#This Row],[TotalSteps]],0)</f>
        <v>6.8368505585744981E-4</v>
      </c>
      <c r="T178">
        <f>IFERROR(daily_activity3[[#This Row],[TrackerDistance]]/(daily_activity3[[#This Row],[Total Mintues]]*daily_activity3[[#This Row],[Step Length]]),0)</f>
        <v>5.4951388888888886</v>
      </c>
      <c r="U178">
        <v>0</v>
      </c>
      <c r="V178">
        <v>0</v>
      </c>
      <c r="W178">
        <v>0</v>
      </c>
    </row>
    <row r="179" spans="1:23" x14ac:dyDescent="0.3">
      <c r="A179">
        <v>2873212765</v>
      </c>
      <c r="B179" s="1">
        <v>42489</v>
      </c>
      <c r="C179" t="str">
        <f t="shared" si="2"/>
        <v>Friday</v>
      </c>
      <c r="D179">
        <v>7365</v>
      </c>
      <c r="E179">
        <v>4.9499998090000004</v>
      </c>
      <c r="F179">
        <v>4.9499998090000004</v>
      </c>
      <c r="G179">
        <v>0</v>
      </c>
      <c r="H179">
        <v>1.3600000139999999</v>
      </c>
      <c r="I179">
        <v>1.4099999670000001</v>
      </c>
      <c r="J179">
        <v>2.1800000669999999</v>
      </c>
      <c r="K179">
        <v>0</v>
      </c>
      <c r="L179">
        <v>20</v>
      </c>
      <c r="M179">
        <v>23</v>
      </c>
      <c r="N179">
        <v>206</v>
      </c>
      <c r="O179">
        <v>1191</v>
      </c>
      <c r="P179">
        <v>1780</v>
      </c>
      <c r="Q179">
        <f>SUM(daily_activity3[[#This Row],[VeryActiveMinutes]:[SedentaryMinutes]])</f>
        <v>1440</v>
      </c>
      <c r="R179">
        <f>daily_activity3[[#This Row],[Total Mintues]]/60</f>
        <v>24</v>
      </c>
      <c r="S179">
        <f>IFERROR(daily_activity3[[#This Row],[TotalDistance]]/daily_activity3[[#This Row],[TotalSteps]],0)</f>
        <v>6.7209773374066531E-4</v>
      </c>
      <c r="T179">
        <f>IFERROR(daily_activity3[[#This Row],[TrackerDistance]]/(daily_activity3[[#This Row],[Total Mintues]]*daily_activity3[[#This Row],[Step Length]]),0)</f>
        <v>5.114583333333333</v>
      </c>
      <c r="U179">
        <v>0</v>
      </c>
      <c r="V179">
        <v>0</v>
      </c>
      <c r="W179">
        <v>0</v>
      </c>
    </row>
    <row r="180" spans="1:23" x14ac:dyDescent="0.3">
      <c r="A180">
        <v>2873212765</v>
      </c>
      <c r="B180" s="1">
        <v>42490</v>
      </c>
      <c r="C180" t="str">
        <f t="shared" si="2"/>
        <v>Saturday</v>
      </c>
      <c r="D180">
        <v>8452</v>
      </c>
      <c r="E180">
        <v>5.6799998279999997</v>
      </c>
      <c r="F180">
        <v>5.6799998279999997</v>
      </c>
      <c r="G180">
        <v>0</v>
      </c>
      <c r="H180">
        <v>0.33000001299999998</v>
      </c>
      <c r="I180">
        <v>1.0800000430000001</v>
      </c>
      <c r="J180">
        <v>4.2600002290000001</v>
      </c>
      <c r="K180">
        <v>0.01</v>
      </c>
      <c r="L180">
        <v>5</v>
      </c>
      <c r="M180">
        <v>20</v>
      </c>
      <c r="N180">
        <v>248</v>
      </c>
      <c r="O180">
        <v>1167</v>
      </c>
      <c r="P180">
        <v>1830</v>
      </c>
      <c r="Q180">
        <f>SUM(daily_activity3[[#This Row],[VeryActiveMinutes]:[SedentaryMinutes]])</f>
        <v>1440</v>
      </c>
      <c r="R180">
        <f>daily_activity3[[#This Row],[Total Mintues]]/60</f>
        <v>24</v>
      </c>
      <c r="S180">
        <f>IFERROR(daily_activity3[[#This Row],[TotalDistance]]/daily_activity3[[#This Row],[TotalSteps]],0)</f>
        <v>6.7203026833885472E-4</v>
      </c>
      <c r="T180">
        <f>IFERROR(daily_activity3[[#This Row],[TrackerDistance]]/(daily_activity3[[#This Row],[Total Mintues]]*daily_activity3[[#This Row],[Step Length]]),0)</f>
        <v>5.8694444444444445</v>
      </c>
      <c r="U180">
        <v>0</v>
      </c>
      <c r="V180">
        <v>0</v>
      </c>
      <c r="W180">
        <v>0</v>
      </c>
    </row>
    <row r="181" spans="1:23" x14ac:dyDescent="0.3">
      <c r="A181">
        <v>3372868164</v>
      </c>
      <c r="B181" s="1">
        <v>42473</v>
      </c>
      <c r="C181" t="str">
        <f t="shared" si="2"/>
        <v>Wednesday</v>
      </c>
      <c r="D181">
        <v>9715</v>
      </c>
      <c r="E181">
        <v>6.6300001139999996</v>
      </c>
      <c r="F181">
        <v>6.6300001139999996</v>
      </c>
      <c r="G181">
        <v>0</v>
      </c>
      <c r="H181">
        <v>0.99000001000000004</v>
      </c>
      <c r="I181">
        <v>0.34000000400000002</v>
      </c>
      <c r="J181">
        <v>5.2699999809999998</v>
      </c>
      <c r="K181">
        <v>0.02</v>
      </c>
      <c r="L181">
        <v>16</v>
      </c>
      <c r="M181">
        <v>8</v>
      </c>
      <c r="N181">
        <v>371</v>
      </c>
      <c r="O181">
        <v>1045</v>
      </c>
      <c r="P181">
        <v>2093</v>
      </c>
      <c r="Q181">
        <f>SUM(daily_activity3[[#This Row],[VeryActiveMinutes]:[SedentaryMinutes]])</f>
        <v>1440</v>
      </c>
      <c r="R181">
        <f>daily_activity3[[#This Row],[Total Mintues]]/60</f>
        <v>24</v>
      </c>
      <c r="S181">
        <f>IFERROR(daily_activity3[[#This Row],[TotalDistance]]/daily_activity3[[#This Row],[TotalSteps]],0)</f>
        <v>6.8244983160061759E-4</v>
      </c>
      <c r="T181">
        <f>IFERROR(daily_activity3[[#This Row],[TrackerDistance]]/(daily_activity3[[#This Row],[Total Mintues]]*daily_activity3[[#This Row],[Step Length]]),0)</f>
        <v>6.7465277777777777</v>
      </c>
      <c r="U181">
        <v>0</v>
      </c>
      <c r="V181">
        <v>0</v>
      </c>
      <c r="W181">
        <v>0</v>
      </c>
    </row>
    <row r="182" spans="1:23" x14ac:dyDescent="0.3">
      <c r="A182">
        <v>3372868164</v>
      </c>
      <c r="B182" s="1">
        <v>42474</v>
      </c>
      <c r="C182" t="str">
        <f t="shared" si="2"/>
        <v>Thursday</v>
      </c>
      <c r="D182">
        <v>8844</v>
      </c>
      <c r="E182">
        <v>6.0300002099999999</v>
      </c>
      <c r="F182">
        <v>6.0300002099999999</v>
      </c>
      <c r="G182">
        <v>0</v>
      </c>
      <c r="H182">
        <v>0.34000000400000002</v>
      </c>
      <c r="I182">
        <v>1.0299999710000001</v>
      </c>
      <c r="J182">
        <v>4.6500000950000002</v>
      </c>
      <c r="K182">
        <v>0.01</v>
      </c>
      <c r="L182">
        <v>6</v>
      </c>
      <c r="M182">
        <v>25</v>
      </c>
      <c r="N182">
        <v>370</v>
      </c>
      <c r="O182">
        <v>1039</v>
      </c>
      <c r="P182">
        <v>2065</v>
      </c>
      <c r="Q182">
        <f>SUM(daily_activity3[[#This Row],[VeryActiveMinutes]:[SedentaryMinutes]])</f>
        <v>1440</v>
      </c>
      <c r="R182">
        <f>daily_activity3[[#This Row],[Total Mintues]]/60</f>
        <v>24</v>
      </c>
      <c r="S182">
        <f>IFERROR(daily_activity3[[#This Row],[TotalDistance]]/daily_activity3[[#This Row],[TotalSteps]],0)</f>
        <v>6.8181820556309362E-4</v>
      </c>
      <c r="T182">
        <f>IFERROR(daily_activity3[[#This Row],[TrackerDistance]]/(daily_activity3[[#This Row],[Total Mintues]]*daily_activity3[[#This Row],[Step Length]]),0)</f>
        <v>6.1416666666666666</v>
      </c>
      <c r="U182">
        <v>0</v>
      </c>
      <c r="V182">
        <v>0</v>
      </c>
      <c r="W182">
        <v>0</v>
      </c>
    </row>
    <row r="183" spans="1:23" x14ac:dyDescent="0.3">
      <c r="A183">
        <v>3372868164</v>
      </c>
      <c r="B183" s="1">
        <v>42475</v>
      </c>
      <c r="C183" t="str">
        <f t="shared" si="2"/>
        <v>Friday</v>
      </c>
      <c r="D183">
        <v>7451</v>
      </c>
      <c r="E183">
        <v>5.079999924</v>
      </c>
      <c r="F183">
        <v>5.079999924</v>
      </c>
      <c r="G183">
        <v>0</v>
      </c>
      <c r="H183">
        <v>0</v>
      </c>
      <c r="I183">
        <v>0</v>
      </c>
      <c r="J183">
        <v>5.0599999430000002</v>
      </c>
      <c r="K183">
        <v>0.02</v>
      </c>
      <c r="L183">
        <v>0</v>
      </c>
      <c r="M183">
        <v>0</v>
      </c>
      <c r="N183">
        <v>335</v>
      </c>
      <c r="O183">
        <v>1105</v>
      </c>
      <c r="P183">
        <v>1908</v>
      </c>
      <c r="Q183">
        <f>SUM(daily_activity3[[#This Row],[VeryActiveMinutes]:[SedentaryMinutes]])</f>
        <v>1440</v>
      </c>
      <c r="R183">
        <f>daily_activity3[[#This Row],[Total Mintues]]/60</f>
        <v>24</v>
      </c>
      <c r="S183">
        <f>IFERROR(daily_activity3[[#This Row],[TotalDistance]]/daily_activity3[[#This Row],[TotalSteps]],0)</f>
        <v>6.8178766930613341E-4</v>
      </c>
      <c r="T183">
        <f>IFERROR(daily_activity3[[#This Row],[TrackerDistance]]/(daily_activity3[[#This Row],[Total Mintues]]*daily_activity3[[#This Row],[Step Length]]),0)</f>
        <v>5.1743055555555557</v>
      </c>
      <c r="U183">
        <v>0</v>
      </c>
      <c r="V183">
        <v>0</v>
      </c>
      <c r="W183">
        <v>0</v>
      </c>
    </row>
    <row r="184" spans="1:23" x14ac:dyDescent="0.3">
      <c r="A184">
        <v>3372868164</v>
      </c>
      <c r="B184" s="1">
        <v>42476</v>
      </c>
      <c r="C184" t="str">
        <f t="shared" si="2"/>
        <v>Saturday</v>
      </c>
      <c r="D184">
        <v>6905</v>
      </c>
      <c r="E184">
        <v>4.7300000190000002</v>
      </c>
      <c r="F184">
        <v>4.7300000190000002</v>
      </c>
      <c r="G184">
        <v>0</v>
      </c>
      <c r="H184">
        <v>0</v>
      </c>
      <c r="I184">
        <v>0</v>
      </c>
      <c r="J184">
        <v>4.6999998090000004</v>
      </c>
      <c r="K184">
        <v>2.9999998999999999E-2</v>
      </c>
      <c r="L184">
        <v>0</v>
      </c>
      <c r="M184">
        <v>0</v>
      </c>
      <c r="N184">
        <v>356</v>
      </c>
      <c r="O184">
        <v>1084</v>
      </c>
      <c r="P184">
        <v>1908</v>
      </c>
      <c r="Q184">
        <f>SUM(daily_activity3[[#This Row],[VeryActiveMinutes]:[SedentaryMinutes]])</f>
        <v>1440</v>
      </c>
      <c r="R184">
        <f>daily_activity3[[#This Row],[Total Mintues]]/60</f>
        <v>24</v>
      </c>
      <c r="S184">
        <f>IFERROR(daily_activity3[[#This Row],[TotalDistance]]/daily_activity3[[#This Row],[TotalSteps]],0)</f>
        <v>6.8501086444605359E-4</v>
      </c>
      <c r="T184">
        <f>IFERROR(daily_activity3[[#This Row],[TrackerDistance]]/(daily_activity3[[#This Row],[Total Mintues]]*daily_activity3[[#This Row],[Step Length]]),0)</f>
        <v>4.7951388888888893</v>
      </c>
      <c r="U184">
        <v>0</v>
      </c>
      <c r="V184">
        <v>0</v>
      </c>
      <c r="W184">
        <v>0</v>
      </c>
    </row>
    <row r="185" spans="1:23" x14ac:dyDescent="0.3">
      <c r="A185">
        <v>3372868164</v>
      </c>
      <c r="B185" s="1">
        <v>42477</v>
      </c>
      <c r="C185" t="str">
        <f t="shared" si="2"/>
        <v>Sunday</v>
      </c>
      <c r="D185">
        <v>8199</v>
      </c>
      <c r="E185">
        <v>5.8800001139999996</v>
      </c>
      <c r="F185">
        <v>5.8800001139999996</v>
      </c>
      <c r="G185">
        <v>0</v>
      </c>
      <c r="H185">
        <v>1.4099999670000001</v>
      </c>
      <c r="I185">
        <v>0.10000000100000001</v>
      </c>
      <c r="J185">
        <v>4.3600001339999999</v>
      </c>
      <c r="K185">
        <v>0.01</v>
      </c>
      <c r="L185">
        <v>11</v>
      </c>
      <c r="M185">
        <v>2</v>
      </c>
      <c r="N185">
        <v>322</v>
      </c>
      <c r="O185">
        <v>1105</v>
      </c>
      <c r="P185">
        <v>1964</v>
      </c>
      <c r="Q185">
        <f>SUM(daily_activity3[[#This Row],[VeryActiveMinutes]:[SedentaryMinutes]])</f>
        <v>1440</v>
      </c>
      <c r="R185">
        <f>daily_activity3[[#This Row],[Total Mintues]]/60</f>
        <v>24</v>
      </c>
      <c r="S185">
        <f>IFERROR(daily_activity3[[#This Row],[TotalDistance]]/daily_activity3[[#This Row],[TotalSteps]],0)</f>
        <v>7.1716064324917669E-4</v>
      </c>
      <c r="T185">
        <f>IFERROR(daily_activity3[[#This Row],[TrackerDistance]]/(daily_activity3[[#This Row],[Total Mintues]]*daily_activity3[[#This Row],[Step Length]]),0)</f>
        <v>5.6937500000000005</v>
      </c>
      <c r="U185">
        <v>0</v>
      </c>
      <c r="V185">
        <v>0</v>
      </c>
      <c r="W185">
        <v>0</v>
      </c>
    </row>
    <row r="186" spans="1:23" x14ac:dyDescent="0.3">
      <c r="A186">
        <v>3372868164</v>
      </c>
      <c r="B186" s="1">
        <v>42478</v>
      </c>
      <c r="C186" t="str">
        <f t="shared" si="2"/>
        <v>Monday</v>
      </c>
      <c r="D186">
        <v>6798</v>
      </c>
      <c r="E186">
        <v>4.6399998660000001</v>
      </c>
      <c r="F186">
        <v>4.6399998660000001</v>
      </c>
      <c r="G186">
        <v>0</v>
      </c>
      <c r="H186">
        <v>1.0800000430000001</v>
      </c>
      <c r="I186">
        <v>0.20000000300000001</v>
      </c>
      <c r="J186">
        <v>3.3499999049999998</v>
      </c>
      <c r="K186">
        <v>0</v>
      </c>
      <c r="L186">
        <v>20</v>
      </c>
      <c r="M186">
        <v>7</v>
      </c>
      <c r="N186">
        <v>343</v>
      </c>
      <c r="O186">
        <v>1070</v>
      </c>
      <c r="P186">
        <v>2014</v>
      </c>
      <c r="Q186">
        <f>SUM(daily_activity3[[#This Row],[VeryActiveMinutes]:[SedentaryMinutes]])</f>
        <v>1440</v>
      </c>
      <c r="R186">
        <f>daily_activity3[[#This Row],[Total Mintues]]/60</f>
        <v>24</v>
      </c>
      <c r="S186">
        <f>IFERROR(daily_activity3[[#This Row],[TotalDistance]]/daily_activity3[[#This Row],[TotalSteps]],0)</f>
        <v>6.8255367255075025E-4</v>
      </c>
      <c r="T186">
        <f>IFERROR(daily_activity3[[#This Row],[TrackerDistance]]/(daily_activity3[[#This Row],[Total Mintues]]*daily_activity3[[#This Row],[Step Length]]),0)</f>
        <v>4.7208333333333332</v>
      </c>
      <c r="U186">
        <v>0</v>
      </c>
      <c r="V186">
        <v>0</v>
      </c>
      <c r="W186">
        <v>0</v>
      </c>
    </row>
    <row r="187" spans="1:23" x14ac:dyDescent="0.3">
      <c r="A187">
        <v>3372868164</v>
      </c>
      <c r="B187" s="1">
        <v>42479</v>
      </c>
      <c r="C187" t="str">
        <f t="shared" si="2"/>
        <v>Tuesday</v>
      </c>
      <c r="D187">
        <v>7711</v>
      </c>
      <c r="E187">
        <v>5.2600002290000001</v>
      </c>
      <c r="F187">
        <v>5.2600002290000001</v>
      </c>
      <c r="G187">
        <v>0</v>
      </c>
      <c r="H187">
        <v>0</v>
      </c>
      <c r="I187">
        <v>0</v>
      </c>
      <c r="J187">
        <v>5.2399997709999999</v>
      </c>
      <c r="K187">
        <v>0.02</v>
      </c>
      <c r="L187">
        <v>0</v>
      </c>
      <c r="M187">
        <v>0</v>
      </c>
      <c r="N187">
        <v>376</v>
      </c>
      <c r="O187">
        <v>1064</v>
      </c>
      <c r="P187">
        <v>1985</v>
      </c>
      <c r="Q187">
        <f>SUM(daily_activity3[[#This Row],[VeryActiveMinutes]:[SedentaryMinutes]])</f>
        <v>1440</v>
      </c>
      <c r="R187">
        <f>daily_activity3[[#This Row],[Total Mintues]]/60</f>
        <v>24</v>
      </c>
      <c r="S187">
        <f>IFERROR(daily_activity3[[#This Row],[TotalDistance]]/daily_activity3[[#This Row],[TotalSteps]],0)</f>
        <v>6.8214242368045655E-4</v>
      </c>
      <c r="T187">
        <f>IFERROR(daily_activity3[[#This Row],[TrackerDistance]]/(daily_activity3[[#This Row],[Total Mintues]]*daily_activity3[[#This Row],[Step Length]]),0)</f>
        <v>5.3548611111111111</v>
      </c>
      <c r="U187">
        <v>0</v>
      </c>
      <c r="V187">
        <v>0</v>
      </c>
      <c r="W187">
        <v>0</v>
      </c>
    </row>
    <row r="188" spans="1:23" x14ac:dyDescent="0.3">
      <c r="A188">
        <v>3372868164</v>
      </c>
      <c r="B188" s="1">
        <v>42480</v>
      </c>
      <c r="C188" t="str">
        <f t="shared" si="2"/>
        <v>Wednesday</v>
      </c>
      <c r="D188">
        <v>4880</v>
      </c>
      <c r="E188">
        <v>3.329999924</v>
      </c>
      <c r="F188">
        <v>3.329999924</v>
      </c>
      <c r="G188">
        <v>0</v>
      </c>
      <c r="H188">
        <v>0.83999997400000004</v>
      </c>
      <c r="I188">
        <v>9.0000003999999995E-2</v>
      </c>
      <c r="J188">
        <v>2.380000114</v>
      </c>
      <c r="K188">
        <v>0.02</v>
      </c>
      <c r="L188">
        <v>15</v>
      </c>
      <c r="M188">
        <v>3</v>
      </c>
      <c r="N188">
        <v>274</v>
      </c>
      <c r="O188">
        <v>1148</v>
      </c>
      <c r="P188">
        <v>1867</v>
      </c>
      <c r="Q188">
        <f>SUM(daily_activity3[[#This Row],[VeryActiveMinutes]:[SedentaryMinutes]])</f>
        <v>1440</v>
      </c>
      <c r="R188">
        <f>daily_activity3[[#This Row],[Total Mintues]]/60</f>
        <v>24</v>
      </c>
      <c r="S188">
        <f>IFERROR(daily_activity3[[#This Row],[TotalDistance]]/daily_activity3[[#This Row],[TotalSteps]],0)</f>
        <v>6.8237703360655739E-4</v>
      </c>
      <c r="T188">
        <f>IFERROR(daily_activity3[[#This Row],[TrackerDistance]]/(daily_activity3[[#This Row],[Total Mintues]]*daily_activity3[[#This Row],[Step Length]]),0)</f>
        <v>3.3888888888888888</v>
      </c>
      <c r="U188">
        <v>0</v>
      </c>
      <c r="V188">
        <v>0</v>
      </c>
      <c r="W188">
        <v>0</v>
      </c>
    </row>
    <row r="189" spans="1:23" x14ac:dyDescent="0.3">
      <c r="A189">
        <v>3372868164</v>
      </c>
      <c r="B189" s="1">
        <v>42481</v>
      </c>
      <c r="C189" t="str">
        <f t="shared" si="2"/>
        <v>Thursday</v>
      </c>
      <c r="D189">
        <v>8857</v>
      </c>
      <c r="E189">
        <v>6.0700001720000003</v>
      </c>
      <c r="F189">
        <v>6.0700001720000003</v>
      </c>
      <c r="G189">
        <v>0</v>
      </c>
      <c r="H189">
        <v>1.1499999759999999</v>
      </c>
      <c r="I189">
        <v>0.25999999000000001</v>
      </c>
      <c r="J189">
        <v>4.6399998660000001</v>
      </c>
      <c r="K189">
        <v>0.01</v>
      </c>
      <c r="L189">
        <v>18</v>
      </c>
      <c r="M189">
        <v>9</v>
      </c>
      <c r="N189">
        <v>376</v>
      </c>
      <c r="O189">
        <v>1037</v>
      </c>
      <c r="P189">
        <v>2124</v>
      </c>
      <c r="Q189">
        <f>SUM(daily_activity3[[#This Row],[VeryActiveMinutes]:[SedentaryMinutes]])</f>
        <v>1440</v>
      </c>
      <c r="R189">
        <f>daily_activity3[[#This Row],[Total Mintues]]/60</f>
        <v>24</v>
      </c>
      <c r="S189">
        <f>IFERROR(daily_activity3[[#This Row],[TotalDistance]]/daily_activity3[[#This Row],[TotalSteps]],0)</f>
        <v>6.8533365383312641E-4</v>
      </c>
      <c r="T189">
        <f>IFERROR(daily_activity3[[#This Row],[TrackerDistance]]/(daily_activity3[[#This Row],[Total Mintues]]*daily_activity3[[#This Row],[Step Length]]),0)</f>
        <v>6.1506944444444445</v>
      </c>
      <c r="U189">
        <v>0</v>
      </c>
      <c r="V189">
        <v>0</v>
      </c>
      <c r="W189">
        <v>0</v>
      </c>
    </row>
    <row r="190" spans="1:23" x14ac:dyDescent="0.3">
      <c r="A190">
        <v>3372868164</v>
      </c>
      <c r="B190" s="1">
        <v>42482</v>
      </c>
      <c r="C190" t="str">
        <f t="shared" si="2"/>
        <v>Friday</v>
      </c>
      <c r="D190">
        <v>3843</v>
      </c>
      <c r="E190">
        <v>2.619999886</v>
      </c>
      <c r="F190">
        <v>2.619999886</v>
      </c>
      <c r="G190">
        <v>0</v>
      </c>
      <c r="H190">
        <v>0</v>
      </c>
      <c r="I190">
        <v>0</v>
      </c>
      <c r="J190">
        <v>2.6099998950000001</v>
      </c>
      <c r="K190">
        <v>0.01</v>
      </c>
      <c r="L190">
        <v>0</v>
      </c>
      <c r="M190">
        <v>0</v>
      </c>
      <c r="N190">
        <v>206</v>
      </c>
      <c r="O190">
        <v>1234</v>
      </c>
      <c r="P190">
        <v>1669</v>
      </c>
      <c r="Q190">
        <f>SUM(daily_activity3[[#This Row],[VeryActiveMinutes]:[SedentaryMinutes]])</f>
        <v>1440</v>
      </c>
      <c r="R190">
        <f>daily_activity3[[#This Row],[Total Mintues]]/60</f>
        <v>24</v>
      </c>
      <c r="S190">
        <f>IFERROR(daily_activity3[[#This Row],[TotalDistance]]/daily_activity3[[#This Row],[TotalSteps]],0)</f>
        <v>6.8175901275045541E-4</v>
      </c>
      <c r="T190">
        <f>IFERROR(daily_activity3[[#This Row],[TrackerDistance]]/(daily_activity3[[#This Row],[Total Mintues]]*daily_activity3[[#This Row],[Step Length]]),0)</f>
        <v>2.6687499999999997</v>
      </c>
      <c r="U190">
        <v>0</v>
      </c>
      <c r="V190">
        <v>0</v>
      </c>
      <c r="W190">
        <v>0</v>
      </c>
    </row>
    <row r="191" spans="1:23" x14ac:dyDescent="0.3">
      <c r="A191">
        <v>3372868164</v>
      </c>
      <c r="B191" s="1">
        <v>42483</v>
      </c>
      <c r="C191" t="str">
        <f t="shared" si="2"/>
        <v>Saturday</v>
      </c>
      <c r="D191">
        <v>7396</v>
      </c>
      <c r="E191">
        <v>5.0700001720000003</v>
      </c>
      <c r="F191">
        <v>5.0700001720000003</v>
      </c>
      <c r="G191">
        <v>0</v>
      </c>
      <c r="H191">
        <v>1.3999999759999999</v>
      </c>
      <c r="I191">
        <v>7.9999998000000003E-2</v>
      </c>
      <c r="J191">
        <v>3.579999924</v>
      </c>
      <c r="K191">
        <v>0</v>
      </c>
      <c r="L191">
        <v>20</v>
      </c>
      <c r="M191">
        <v>2</v>
      </c>
      <c r="N191">
        <v>303</v>
      </c>
      <c r="O191">
        <v>1115</v>
      </c>
      <c r="P191">
        <v>1995</v>
      </c>
      <c r="Q191">
        <f>SUM(daily_activity3[[#This Row],[VeryActiveMinutes]:[SedentaryMinutes]])</f>
        <v>1440</v>
      </c>
      <c r="R191">
        <f>daily_activity3[[#This Row],[Total Mintues]]/60</f>
        <v>24</v>
      </c>
      <c r="S191">
        <f>IFERROR(daily_activity3[[#This Row],[TotalDistance]]/daily_activity3[[#This Row],[TotalSteps]],0)</f>
        <v>6.8550570200108171E-4</v>
      </c>
      <c r="T191">
        <f>IFERROR(daily_activity3[[#This Row],[TrackerDistance]]/(daily_activity3[[#This Row],[Total Mintues]]*daily_activity3[[#This Row],[Step Length]]),0)</f>
        <v>5.1361111111111111</v>
      </c>
      <c r="U191">
        <v>0</v>
      </c>
      <c r="V191">
        <v>0</v>
      </c>
      <c r="W191">
        <v>0</v>
      </c>
    </row>
    <row r="192" spans="1:23" x14ac:dyDescent="0.3">
      <c r="A192">
        <v>3372868164</v>
      </c>
      <c r="B192" s="1">
        <v>42484</v>
      </c>
      <c r="C192" t="str">
        <f t="shared" si="2"/>
        <v>Sunday</v>
      </c>
      <c r="D192">
        <v>6731</v>
      </c>
      <c r="E192">
        <v>4.5900001530000001</v>
      </c>
      <c r="F192">
        <v>4.5900001530000001</v>
      </c>
      <c r="G192">
        <v>0</v>
      </c>
      <c r="H192">
        <v>0.88999998599999997</v>
      </c>
      <c r="I192">
        <v>0.189999998</v>
      </c>
      <c r="J192">
        <v>3.4900000100000002</v>
      </c>
      <c r="K192">
        <v>0.02</v>
      </c>
      <c r="L192">
        <v>14</v>
      </c>
      <c r="M192">
        <v>7</v>
      </c>
      <c r="N192">
        <v>292</v>
      </c>
      <c r="O192">
        <v>1127</v>
      </c>
      <c r="P192">
        <v>1921</v>
      </c>
      <c r="Q192">
        <f>SUM(daily_activity3[[#This Row],[VeryActiveMinutes]:[SedentaryMinutes]])</f>
        <v>1440</v>
      </c>
      <c r="R192">
        <f>daily_activity3[[#This Row],[Total Mintues]]/60</f>
        <v>24</v>
      </c>
      <c r="S192">
        <f>IFERROR(daily_activity3[[#This Row],[TotalDistance]]/daily_activity3[[#This Row],[TotalSteps]],0)</f>
        <v>6.8191949977715056E-4</v>
      </c>
      <c r="T192">
        <f>IFERROR(daily_activity3[[#This Row],[TrackerDistance]]/(daily_activity3[[#This Row],[Total Mintues]]*daily_activity3[[#This Row],[Step Length]]),0)</f>
        <v>4.6743055555555548</v>
      </c>
      <c r="U192">
        <v>0</v>
      </c>
      <c r="V192">
        <v>0</v>
      </c>
      <c r="W192">
        <v>0</v>
      </c>
    </row>
    <row r="193" spans="1:23" x14ac:dyDescent="0.3">
      <c r="A193">
        <v>3372868164</v>
      </c>
      <c r="B193" s="1">
        <v>42485</v>
      </c>
      <c r="C193" t="str">
        <f t="shared" si="2"/>
        <v>Monday</v>
      </c>
      <c r="D193">
        <v>5995</v>
      </c>
      <c r="E193">
        <v>4.0900001530000001</v>
      </c>
      <c r="F193">
        <v>4.0900001530000001</v>
      </c>
      <c r="G193">
        <v>0</v>
      </c>
      <c r="H193">
        <v>0</v>
      </c>
      <c r="I193">
        <v>0</v>
      </c>
      <c r="J193">
        <v>4.0900001530000001</v>
      </c>
      <c r="K193">
        <v>0</v>
      </c>
      <c r="L193">
        <v>0</v>
      </c>
      <c r="M193">
        <v>0</v>
      </c>
      <c r="N193">
        <v>416</v>
      </c>
      <c r="O193">
        <v>1024</v>
      </c>
      <c r="P193">
        <v>2010</v>
      </c>
      <c r="Q193">
        <f>SUM(daily_activity3[[#This Row],[VeryActiveMinutes]:[SedentaryMinutes]])</f>
        <v>1440</v>
      </c>
      <c r="R193">
        <f>daily_activity3[[#This Row],[Total Mintues]]/60</f>
        <v>24</v>
      </c>
      <c r="S193">
        <f>IFERROR(daily_activity3[[#This Row],[TotalDistance]]/daily_activity3[[#This Row],[TotalSteps]],0)</f>
        <v>6.822352215179316E-4</v>
      </c>
      <c r="T193">
        <f>IFERROR(daily_activity3[[#This Row],[TrackerDistance]]/(daily_activity3[[#This Row],[Total Mintues]]*daily_activity3[[#This Row],[Step Length]]),0)</f>
        <v>4.1631944444444446</v>
      </c>
      <c r="U193">
        <v>0</v>
      </c>
      <c r="V193">
        <v>0</v>
      </c>
      <c r="W193">
        <v>0</v>
      </c>
    </row>
    <row r="194" spans="1:23" x14ac:dyDescent="0.3">
      <c r="A194">
        <v>3372868164</v>
      </c>
      <c r="B194" s="1">
        <v>42486</v>
      </c>
      <c r="C194" t="str">
        <f t="shared" si="2"/>
        <v>Tuesday</v>
      </c>
      <c r="D194">
        <v>8283</v>
      </c>
      <c r="E194">
        <v>5.7899999619999996</v>
      </c>
      <c r="F194">
        <v>5.7899999619999996</v>
      </c>
      <c r="G194">
        <v>0</v>
      </c>
      <c r="H194">
        <v>1.8500000240000001</v>
      </c>
      <c r="I194">
        <v>5.0000001000000002E-2</v>
      </c>
      <c r="J194">
        <v>3.869999886</v>
      </c>
      <c r="K194">
        <v>0.01</v>
      </c>
      <c r="L194">
        <v>22</v>
      </c>
      <c r="M194">
        <v>2</v>
      </c>
      <c r="N194">
        <v>333</v>
      </c>
      <c r="O194">
        <v>1083</v>
      </c>
      <c r="P194">
        <v>2057</v>
      </c>
      <c r="Q194">
        <f>SUM(daily_activity3[[#This Row],[VeryActiveMinutes]:[SedentaryMinutes]])</f>
        <v>1440</v>
      </c>
      <c r="R194">
        <f>daily_activity3[[#This Row],[Total Mintues]]/60</f>
        <v>24</v>
      </c>
      <c r="S194">
        <f>IFERROR(daily_activity3[[#This Row],[TotalDistance]]/daily_activity3[[#This Row],[TotalSteps]],0)</f>
        <v>6.9902208885669434E-4</v>
      </c>
      <c r="T194">
        <f>IFERROR(daily_activity3[[#This Row],[TrackerDistance]]/(daily_activity3[[#This Row],[Total Mintues]]*daily_activity3[[#This Row],[Step Length]]),0)</f>
        <v>5.7520833333333341</v>
      </c>
      <c r="U194">
        <v>0</v>
      </c>
      <c r="V194">
        <v>0</v>
      </c>
      <c r="W194">
        <v>0</v>
      </c>
    </row>
    <row r="195" spans="1:23" x14ac:dyDescent="0.3">
      <c r="A195">
        <v>3372868164</v>
      </c>
      <c r="B195" s="1">
        <v>42487</v>
      </c>
      <c r="C195" t="str">
        <f t="shared" ref="C195:C258" si="3">TEXT(B195,"dddd")</f>
        <v>Wednesday</v>
      </c>
      <c r="D195">
        <v>7904</v>
      </c>
      <c r="E195">
        <v>5.420000076</v>
      </c>
      <c r="F195">
        <v>5.420000076</v>
      </c>
      <c r="G195">
        <v>0</v>
      </c>
      <c r="H195">
        <v>1.5800000430000001</v>
      </c>
      <c r="I195">
        <v>0.62999999500000003</v>
      </c>
      <c r="J195">
        <v>3.1900000569999998</v>
      </c>
      <c r="K195">
        <v>0.01</v>
      </c>
      <c r="L195">
        <v>24</v>
      </c>
      <c r="M195">
        <v>13</v>
      </c>
      <c r="N195">
        <v>346</v>
      </c>
      <c r="O195">
        <v>1057</v>
      </c>
      <c r="P195">
        <v>2095</v>
      </c>
      <c r="Q195">
        <f>SUM(daily_activity3[[#This Row],[VeryActiveMinutes]:[SedentaryMinutes]])</f>
        <v>1440</v>
      </c>
      <c r="R195">
        <f>daily_activity3[[#This Row],[Total Mintues]]/60</f>
        <v>24</v>
      </c>
      <c r="S195">
        <f>IFERROR(daily_activity3[[#This Row],[TotalDistance]]/daily_activity3[[#This Row],[TotalSteps]],0)</f>
        <v>6.8572875455465588E-4</v>
      </c>
      <c r="T195">
        <f>IFERROR(daily_activity3[[#This Row],[TrackerDistance]]/(daily_activity3[[#This Row],[Total Mintues]]*daily_activity3[[#This Row],[Step Length]]),0)</f>
        <v>5.4888888888888889</v>
      </c>
      <c r="U195">
        <v>0</v>
      </c>
      <c r="V195">
        <v>0</v>
      </c>
      <c r="W195">
        <v>0</v>
      </c>
    </row>
    <row r="196" spans="1:23" x14ac:dyDescent="0.3">
      <c r="A196">
        <v>3372868164</v>
      </c>
      <c r="B196" s="1">
        <v>42488</v>
      </c>
      <c r="C196" t="str">
        <f t="shared" si="3"/>
        <v>Thursday</v>
      </c>
      <c r="D196">
        <v>5512</v>
      </c>
      <c r="E196">
        <v>3.7599999899999998</v>
      </c>
      <c r="F196">
        <v>3.7599999899999998</v>
      </c>
      <c r="G196">
        <v>0</v>
      </c>
      <c r="H196">
        <v>0</v>
      </c>
      <c r="I196">
        <v>0</v>
      </c>
      <c r="J196">
        <v>3.7599999899999998</v>
      </c>
      <c r="K196">
        <v>0</v>
      </c>
      <c r="L196">
        <v>0</v>
      </c>
      <c r="M196">
        <v>0</v>
      </c>
      <c r="N196">
        <v>385</v>
      </c>
      <c r="O196">
        <v>1055</v>
      </c>
      <c r="P196">
        <v>1972</v>
      </c>
      <c r="Q196">
        <f>SUM(daily_activity3[[#This Row],[VeryActiveMinutes]:[SedentaryMinutes]])</f>
        <v>1440</v>
      </c>
      <c r="R196">
        <f>daily_activity3[[#This Row],[Total Mintues]]/60</f>
        <v>24</v>
      </c>
      <c r="S196">
        <f>IFERROR(daily_activity3[[#This Row],[TotalDistance]]/daily_activity3[[#This Row],[TotalSteps]],0)</f>
        <v>6.821480388243831E-4</v>
      </c>
      <c r="T196">
        <f>IFERROR(daily_activity3[[#This Row],[TrackerDistance]]/(daily_activity3[[#This Row],[Total Mintues]]*daily_activity3[[#This Row],[Step Length]]),0)</f>
        <v>3.8277777777777779</v>
      </c>
      <c r="U196">
        <v>0</v>
      </c>
      <c r="V196">
        <v>0</v>
      </c>
      <c r="W196">
        <v>0</v>
      </c>
    </row>
    <row r="197" spans="1:23" x14ac:dyDescent="0.3">
      <c r="A197">
        <v>3372868164</v>
      </c>
      <c r="B197" s="1">
        <v>42489</v>
      </c>
      <c r="C197" t="str">
        <f t="shared" si="3"/>
        <v>Friday</v>
      </c>
      <c r="D197">
        <v>9135</v>
      </c>
      <c r="E197">
        <v>6.2300000190000002</v>
      </c>
      <c r="F197">
        <v>6.2300000190000002</v>
      </c>
      <c r="G197">
        <v>0</v>
      </c>
      <c r="H197">
        <v>0</v>
      </c>
      <c r="I197">
        <v>0</v>
      </c>
      <c r="J197">
        <v>6.2199997900000001</v>
      </c>
      <c r="K197">
        <v>0.01</v>
      </c>
      <c r="L197">
        <v>0</v>
      </c>
      <c r="M197">
        <v>0</v>
      </c>
      <c r="N197">
        <v>402</v>
      </c>
      <c r="O197">
        <v>1038</v>
      </c>
      <c r="P197">
        <v>2044</v>
      </c>
      <c r="Q197">
        <f>SUM(daily_activity3[[#This Row],[VeryActiveMinutes]:[SedentaryMinutes]])</f>
        <v>1440</v>
      </c>
      <c r="R197">
        <f>daily_activity3[[#This Row],[Total Mintues]]/60</f>
        <v>24</v>
      </c>
      <c r="S197">
        <f>IFERROR(daily_activity3[[#This Row],[TotalDistance]]/daily_activity3[[#This Row],[TotalSteps]],0)</f>
        <v>6.8199233924466337E-4</v>
      </c>
      <c r="T197">
        <f>IFERROR(daily_activity3[[#This Row],[TrackerDistance]]/(daily_activity3[[#This Row],[Total Mintues]]*daily_activity3[[#This Row],[Step Length]]),0)</f>
        <v>6.34375</v>
      </c>
      <c r="U197">
        <v>0</v>
      </c>
      <c r="V197">
        <v>0</v>
      </c>
      <c r="W197">
        <v>0</v>
      </c>
    </row>
    <row r="198" spans="1:23" x14ac:dyDescent="0.3">
      <c r="A198">
        <v>3372868164</v>
      </c>
      <c r="B198" s="1">
        <v>42490</v>
      </c>
      <c r="C198" t="str">
        <f t="shared" si="3"/>
        <v>Saturday</v>
      </c>
      <c r="D198">
        <v>5250</v>
      </c>
      <c r="E198">
        <v>3.579999924</v>
      </c>
      <c r="F198">
        <v>3.579999924</v>
      </c>
      <c r="G198">
        <v>0</v>
      </c>
      <c r="H198">
        <v>1.059999943</v>
      </c>
      <c r="I198">
        <v>9.0000003999999995E-2</v>
      </c>
      <c r="J198">
        <v>2.420000076</v>
      </c>
      <c r="K198">
        <v>0.01</v>
      </c>
      <c r="L198">
        <v>17</v>
      </c>
      <c r="M198">
        <v>4</v>
      </c>
      <c r="N198">
        <v>300</v>
      </c>
      <c r="O198">
        <v>1119</v>
      </c>
      <c r="P198">
        <v>1946</v>
      </c>
      <c r="Q198">
        <f>SUM(daily_activity3[[#This Row],[VeryActiveMinutes]:[SedentaryMinutes]])</f>
        <v>1440</v>
      </c>
      <c r="R198">
        <f>daily_activity3[[#This Row],[Total Mintues]]/60</f>
        <v>24</v>
      </c>
      <c r="S198">
        <f>IFERROR(daily_activity3[[#This Row],[TotalDistance]]/daily_activity3[[#This Row],[TotalSteps]],0)</f>
        <v>6.819047474285714E-4</v>
      </c>
      <c r="T198">
        <f>IFERROR(daily_activity3[[#This Row],[TrackerDistance]]/(daily_activity3[[#This Row],[Total Mintues]]*daily_activity3[[#This Row],[Step Length]]),0)</f>
        <v>3.6458333333333335</v>
      </c>
      <c r="U198">
        <v>0</v>
      </c>
      <c r="V198">
        <v>0</v>
      </c>
      <c r="W198">
        <v>0</v>
      </c>
    </row>
    <row r="199" spans="1:23" x14ac:dyDescent="0.3">
      <c r="A199">
        <v>3977333714</v>
      </c>
      <c r="B199" s="1">
        <v>42473</v>
      </c>
      <c r="C199" t="str">
        <f t="shared" si="3"/>
        <v>Wednesday</v>
      </c>
      <c r="D199">
        <v>10035</v>
      </c>
      <c r="E199">
        <v>6.7100000380000004</v>
      </c>
      <c r="F199">
        <v>6.7100000380000004</v>
      </c>
      <c r="G199">
        <v>0</v>
      </c>
      <c r="H199">
        <v>2.0299999710000001</v>
      </c>
      <c r="I199">
        <v>2.130000114</v>
      </c>
      <c r="J199">
        <v>2.5499999519999998</v>
      </c>
      <c r="K199">
        <v>0</v>
      </c>
      <c r="L199">
        <v>31</v>
      </c>
      <c r="M199">
        <v>46</v>
      </c>
      <c r="N199">
        <v>153</v>
      </c>
      <c r="O199">
        <v>754</v>
      </c>
      <c r="P199">
        <v>1495</v>
      </c>
      <c r="Q199">
        <f>SUM(daily_activity3[[#This Row],[VeryActiveMinutes]:[SedentaryMinutes]])</f>
        <v>984</v>
      </c>
      <c r="R199">
        <f>daily_activity3[[#This Row],[Total Mintues]]/60</f>
        <v>16.399999999999999</v>
      </c>
      <c r="S199">
        <f>IFERROR(daily_activity3[[#This Row],[TotalDistance]]/daily_activity3[[#This Row],[TotalSteps]],0)</f>
        <v>6.6865969486796216E-4</v>
      </c>
      <c r="T199">
        <f>IFERROR(daily_activity3[[#This Row],[TrackerDistance]]/(daily_activity3[[#This Row],[Total Mintues]]*daily_activity3[[#This Row],[Step Length]]),0)</f>
        <v>10.198170731707318</v>
      </c>
      <c r="U199">
        <v>295</v>
      </c>
      <c r="V199">
        <v>456</v>
      </c>
      <c r="W199">
        <v>161</v>
      </c>
    </row>
    <row r="200" spans="1:23" x14ac:dyDescent="0.3">
      <c r="A200">
        <v>3977333714</v>
      </c>
      <c r="B200" s="1">
        <v>42474</v>
      </c>
      <c r="C200" t="str">
        <f t="shared" si="3"/>
        <v>Thursday</v>
      </c>
      <c r="D200">
        <v>7641</v>
      </c>
      <c r="E200">
        <v>5.1100001339999999</v>
      </c>
      <c r="F200">
        <v>5.1100001339999999</v>
      </c>
      <c r="G200">
        <v>0</v>
      </c>
      <c r="H200">
        <v>0.31999999299999998</v>
      </c>
      <c r="I200">
        <v>0.97000002900000004</v>
      </c>
      <c r="J200">
        <v>3.8199999330000001</v>
      </c>
      <c r="K200">
        <v>0</v>
      </c>
      <c r="L200">
        <v>5</v>
      </c>
      <c r="M200">
        <v>23</v>
      </c>
      <c r="N200">
        <v>214</v>
      </c>
      <c r="O200">
        <v>801</v>
      </c>
      <c r="P200">
        <v>1433</v>
      </c>
      <c r="Q200">
        <f>SUM(daily_activity3[[#This Row],[VeryActiveMinutes]:[SedentaryMinutes]])</f>
        <v>1043</v>
      </c>
      <c r="R200">
        <f>daily_activity3[[#This Row],[Total Mintues]]/60</f>
        <v>17.383333333333333</v>
      </c>
      <c r="S200">
        <f>IFERROR(daily_activity3[[#This Row],[TotalDistance]]/daily_activity3[[#This Row],[TotalSteps]],0)</f>
        <v>6.68760650961916E-4</v>
      </c>
      <c r="T200">
        <f>IFERROR(daily_activity3[[#This Row],[TrackerDistance]]/(daily_activity3[[#This Row],[Total Mintues]]*daily_activity3[[#This Row],[Step Length]]),0)</f>
        <v>7.3259827420901242</v>
      </c>
      <c r="U200">
        <v>295</v>
      </c>
      <c r="V200">
        <v>456</v>
      </c>
      <c r="W200">
        <v>161</v>
      </c>
    </row>
    <row r="201" spans="1:23" x14ac:dyDescent="0.3">
      <c r="A201">
        <v>3977333714</v>
      </c>
      <c r="B201" s="1">
        <v>42475</v>
      </c>
      <c r="C201" t="str">
        <f t="shared" si="3"/>
        <v>Friday</v>
      </c>
      <c r="D201">
        <v>9010</v>
      </c>
      <c r="E201">
        <v>6.0599999430000002</v>
      </c>
      <c r="F201">
        <v>6.0599999430000002</v>
      </c>
      <c r="G201">
        <v>0</v>
      </c>
      <c r="H201">
        <v>1.0499999520000001</v>
      </c>
      <c r="I201">
        <v>1.75</v>
      </c>
      <c r="J201">
        <v>3.2599999899999998</v>
      </c>
      <c r="K201">
        <v>0</v>
      </c>
      <c r="L201">
        <v>15</v>
      </c>
      <c r="M201">
        <v>42</v>
      </c>
      <c r="N201">
        <v>183</v>
      </c>
      <c r="O201">
        <v>644</v>
      </c>
      <c r="P201">
        <v>1468</v>
      </c>
      <c r="Q201">
        <f>SUM(daily_activity3[[#This Row],[VeryActiveMinutes]:[SedentaryMinutes]])</f>
        <v>884</v>
      </c>
      <c r="R201">
        <f>daily_activity3[[#This Row],[Total Mintues]]/60</f>
        <v>14.733333333333333</v>
      </c>
      <c r="S201">
        <f>IFERROR(daily_activity3[[#This Row],[TotalDistance]]/daily_activity3[[#This Row],[TotalSteps]],0)</f>
        <v>6.7258600921198672E-4</v>
      </c>
      <c r="T201">
        <f>IFERROR(daily_activity3[[#This Row],[TrackerDistance]]/(daily_activity3[[#This Row],[Total Mintues]]*daily_activity3[[#This Row],[Step Length]]),0)</f>
        <v>10.192307692307692</v>
      </c>
      <c r="U201">
        <v>295</v>
      </c>
      <c r="V201">
        <v>456</v>
      </c>
      <c r="W201">
        <v>161</v>
      </c>
    </row>
    <row r="202" spans="1:23" x14ac:dyDescent="0.3">
      <c r="A202">
        <v>3977333714</v>
      </c>
      <c r="B202" s="1">
        <v>42476</v>
      </c>
      <c r="C202" t="str">
        <f t="shared" si="3"/>
        <v>Saturday</v>
      </c>
      <c r="D202">
        <v>13459</v>
      </c>
      <c r="E202">
        <v>9</v>
      </c>
      <c r="F202">
        <v>9</v>
      </c>
      <c r="G202">
        <v>0</v>
      </c>
      <c r="H202">
        <v>2.0299999710000001</v>
      </c>
      <c r="I202">
        <v>4</v>
      </c>
      <c r="J202">
        <v>2.9700000289999999</v>
      </c>
      <c r="K202">
        <v>0</v>
      </c>
      <c r="L202">
        <v>31</v>
      </c>
      <c r="M202">
        <v>83</v>
      </c>
      <c r="N202">
        <v>153</v>
      </c>
      <c r="O202">
        <v>663</v>
      </c>
      <c r="P202">
        <v>1625</v>
      </c>
      <c r="Q202">
        <f>SUM(daily_activity3[[#This Row],[VeryActiveMinutes]:[SedentaryMinutes]])</f>
        <v>930</v>
      </c>
      <c r="R202">
        <f>daily_activity3[[#This Row],[Total Mintues]]/60</f>
        <v>15.5</v>
      </c>
      <c r="S202">
        <f>IFERROR(daily_activity3[[#This Row],[TotalDistance]]/daily_activity3[[#This Row],[TotalSteps]],0)</f>
        <v>6.6869752581915449E-4</v>
      </c>
      <c r="T202">
        <f>IFERROR(daily_activity3[[#This Row],[TrackerDistance]]/(daily_activity3[[#This Row],[Total Mintues]]*daily_activity3[[#This Row],[Step Length]]),0)</f>
        <v>14.472043010752689</v>
      </c>
      <c r="U202">
        <v>295</v>
      </c>
      <c r="V202">
        <v>456</v>
      </c>
      <c r="W202">
        <v>161</v>
      </c>
    </row>
    <row r="203" spans="1:23" x14ac:dyDescent="0.3">
      <c r="A203">
        <v>3977333714</v>
      </c>
      <c r="B203" s="1">
        <v>42477</v>
      </c>
      <c r="C203" t="str">
        <f t="shared" si="3"/>
        <v>Sunday</v>
      </c>
      <c r="D203">
        <v>10415</v>
      </c>
      <c r="E203">
        <v>6.9699997900000001</v>
      </c>
      <c r="F203">
        <v>6.9699997900000001</v>
      </c>
      <c r="G203">
        <v>0</v>
      </c>
      <c r="H203">
        <v>0.69999998799999996</v>
      </c>
      <c r="I203">
        <v>2.3499999049999998</v>
      </c>
      <c r="J203">
        <v>3.920000076</v>
      </c>
      <c r="K203">
        <v>0</v>
      </c>
      <c r="L203">
        <v>11</v>
      </c>
      <c r="M203">
        <v>58</v>
      </c>
      <c r="N203">
        <v>205</v>
      </c>
      <c r="O203">
        <v>600</v>
      </c>
      <c r="P203">
        <v>1529</v>
      </c>
      <c r="Q203">
        <f>SUM(daily_activity3[[#This Row],[VeryActiveMinutes]:[SedentaryMinutes]])</f>
        <v>874</v>
      </c>
      <c r="R203">
        <f>daily_activity3[[#This Row],[Total Mintues]]/60</f>
        <v>14.566666666666666</v>
      </c>
      <c r="S203">
        <f>IFERROR(daily_activity3[[#This Row],[TotalDistance]]/daily_activity3[[#This Row],[TotalSteps]],0)</f>
        <v>6.692270561689871E-4</v>
      </c>
      <c r="T203">
        <f>IFERROR(daily_activity3[[#This Row],[TrackerDistance]]/(daily_activity3[[#This Row],[Total Mintues]]*daily_activity3[[#This Row],[Step Length]]),0)</f>
        <v>11.916475972540045</v>
      </c>
      <c r="U203">
        <v>295</v>
      </c>
      <c r="V203">
        <v>456</v>
      </c>
      <c r="W203">
        <v>161</v>
      </c>
    </row>
    <row r="204" spans="1:23" x14ac:dyDescent="0.3">
      <c r="A204">
        <v>3977333714</v>
      </c>
      <c r="B204" s="1">
        <v>42478</v>
      </c>
      <c r="C204" t="str">
        <f t="shared" si="3"/>
        <v>Monday</v>
      </c>
      <c r="D204">
        <v>11663</v>
      </c>
      <c r="E204">
        <v>7.8000001909999996</v>
      </c>
      <c r="F204">
        <v>7.8000001909999996</v>
      </c>
      <c r="G204">
        <v>0</v>
      </c>
      <c r="H204">
        <v>0.25</v>
      </c>
      <c r="I204">
        <v>3.7300000190000002</v>
      </c>
      <c r="J204">
        <v>3.8199999330000001</v>
      </c>
      <c r="K204">
        <v>0</v>
      </c>
      <c r="L204">
        <v>4</v>
      </c>
      <c r="M204">
        <v>95</v>
      </c>
      <c r="N204">
        <v>214</v>
      </c>
      <c r="O204">
        <v>605</v>
      </c>
      <c r="P204">
        <v>1584</v>
      </c>
      <c r="Q204">
        <f>SUM(daily_activity3[[#This Row],[VeryActiveMinutes]:[SedentaryMinutes]])</f>
        <v>918</v>
      </c>
      <c r="R204">
        <f>daily_activity3[[#This Row],[Total Mintues]]/60</f>
        <v>15.3</v>
      </c>
      <c r="S204">
        <f>IFERROR(daily_activity3[[#This Row],[TotalDistance]]/daily_activity3[[#This Row],[TotalSteps]],0)</f>
        <v>6.6878163345622911E-4</v>
      </c>
      <c r="T204">
        <f>IFERROR(daily_activity3[[#This Row],[TrackerDistance]]/(daily_activity3[[#This Row],[Total Mintues]]*daily_activity3[[#This Row],[Step Length]]),0)</f>
        <v>12.704793028322438</v>
      </c>
      <c r="U204">
        <v>295</v>
      </c>
      <c r="V204">
        <v>456</v>
      </c>
      <c r="W204">
        <v>161</v>
      </c>
    </row>
    <row r="205" spans="1:23" x14ac:dyDescent="0.3">
      <c r="A205">
        <v>3977333714</v>
      </c>
      <c r="B205" s="1">
        <v>42479</v>
      </c>
      <c r="C205" t="str">
        <f t="shared" si="3"/>
        <v>Tuesday</v>
      </c>
      <c r="D205">
        <v>12414</v>
      </c>
      <c r="E205">
        <v>8.7799997330000004</v>
      </c>
      <c r="F205">
        <v>8.7799997330000004</v>
      </c>
      <c r="G205">
        <v>0</v>
      </c>
      <c r="H205">
        <v>2.2400000100000002</v>
      </c>
      <c r="I205">
        <v>2.4500000480000002</v>
      </c>
      <c r="J205">
        <v>3.960000038</v>
      </c>
      <c r="K205">
        <v>0</v>
      </c>
      <c r="L205">
        <v>19</v>
      </c>
      <c r="M205">
        <v>67</v>
      </c>
      <c r="N205">
        <v>221</v>
      </c>
      <c r="O205">
        <v>738</v>
      </c>
      <c r="P205">
        <v>1638</v>
      </c>
      <c r="Q205">
        <f>SUM(daily_activity3[[#This Row],[VeryActiveMinutes]:[SedentaryMinutes]])</f>
        <v>1045</v>
      </c>
      <c r="R205">
        <f>daily_activity3[[#This Row],[Total Mintues]]/60</f>
        <v>17.416666666666668</v>
      </c>
      <c r="S205">
        <f>IFERROR(daily_activity3[[#This Row],[TotalDistance]]/daily_activity3[[#This Row],[TotalSteps]],0)</f>
        <v>7.0726596850330273E-4</v>
      </c>
      <c r="T205">
        <f>IFERROR(daily_activity3[[#This Row],[TrackerDistance]]/(daily_activity3[[#This Row],[Total Mintues]]*daily_activity3[[#This Row],[Step Length]]),0)</f>
        <v>11.879425837320575</v>
      </c>
      <c r="U205">
        <v>295</v>
      </c>
      <c r="V205">
        <v>456</v>
      </c>
      <c r="W205">
        <v>161</v>
      </c>
    </row>
    <row r="206" spans="1:23" x14ac:dyDescent="0.3">
      <c r="A206">
        <v>3977333714</v>
      </c>
      <c r="B206" s="1">
        <v>42480</v>
      </c>
      <c r="C206" t="str">
        <f t="shared" si="3"/>
        <v>Wednesday</v>
      </c>
      <c r="D206">
        <v>11658</v>
      </c>
      <c r="E206">
        <v>7.829999924</v>
      </c>
      <c r="F206">
        <v>7.829999924</v>
      </c>
      <c r="G206">
        <v>0</v>
      </c>
      <c r="H206">
        <v>0.20000000300000001</v>
      </c>
      <c r="I206">
        <v>4.3499999049999998</v>
      </c>
      <c r="J206">
        <v>3.2799999710000001</v>
      </c>
      <c r="K206">
        <v>0</v>
      </c>
      <c r="L206">
        <v>2</v>
      </c>
      <c r="M206">
        <v>98</v>
      </c>
      <c r="N206">
        <v>164</v>
      </c>
      <c r="O206">
        <v>845</v>
      </c>
      <c r="P206">
        <v>1554</v>
      </c>
      <c r="Q206">
        <f>SUM(daily_activity3[[#This Row],[VeryActiveMinutes]:[SedentaryMinutes]])</f>
        <v>1109</v>
      </c>
      <c r="R206">
        <f>daily_activity3[[#This Row],[Total Mintues]]/60</f>
        <v>18.483333333333334</v>
      </c>
      <c r="S206">
        <f>IFERROR(daily_activity3[[#This Row],[TotalDistance]]/daily_activity3[[#This Row],[TotalSteps]],0)</f>
        <v>6.7164178452564763E-4</v>
      </c>
      <c r="T206">
        <f>IFERROR(daily_activity3[[#This Row],[TrackerDistance]]/(daily_activity3[[#This Row],[Total Mintues]]*daily_activity3[[#This Row],[Step Length]]),0)</f>
        <v>10.512173128944996</v>
      </c>
      <c r="U206">
        <v>295</v>
      </c>
      <c r="V206">
        <v>456</v>
      </c>
      <c r="W206">
        <v>161</v>
      </c>
    </row>
    <row r="207" spans="1:23" x14ac:dyDescent="0.3">
      <c r="A207">
        <v>3977333714</v>
      </c>
      <c r="B207" s="1">
        <v>42481</v>
      </c>
      <c r="C207" t="str">
        <f t="shared" si="3"/>
        <v>Thursday</v>
      </c>
      <c r="D207">
        <v>6093</v>
      </c>
      <c r="E207">
        <v>4.079999924</v>
      </c>
      <c r="F207">
        <v>4.079999924</v>
      </c>
      <c r="G207">
        <v>0</v>
      </c>
      <c r="H207">
        <v>0</v>
      </c>
      <c r="I207">
        <v>0</v>
      </c>
      <c r="J207">
        <v>4.0599999430000002</v>
      </c>
      <c r="K207">
        <v>0</v>
      </c>
      <c r="L207">
        <v>0</v>
      </c>
      <c r="M207">
        <v>0</v>
      </c>
      <c r="N207">
        <v>242</v>
      </c>
      <c r="O207">
        <v>712</v>
      </c>
      <c r="P207">
        <v>1397</v>
      </c>
      <c r="Q207">
        <f>SUM(daily_activity3[[#This Row],[VeryActiveMinutes]:[SedentaryMinutes]])</f>
        <v>954</v>
      </c>
      <c r="R207">
        <f>daily_activity3[[#This Row],[Total Mintues]]/60</f>
        <v>15.9</v>
      </c>
      <c r="S207">
        <f>IFERROR(daily_activity3[[#This Row],[TotalDistance]]/daily_activity3[[#This Row],[TotalSteps]],0)</f>
        <v>6.6962086394222874E-4</v>
      </c>
      <c r="T207">
        <f>IFERROR(daily_activity3[[#This Row],[TrackerDistance]]/(daily_activity3[[#This Row],[Total Mintues]]*daily_activity3[[#This Row],[Step Length]]),0)</f>
        <v>6.3867924528301891</v>
      </c>
      <c r="U207">
        <v>295</v>
      </c>
      <c r="V207">
        <v>456</v>
      </c>
      <c r="W207">
        <v>161</v>
      </c>
    </row>
    <row r="208" spans="1:23" x14ac:dyDescent="0.3">
      <c r="A208">
        <v>3977333714</v>
      </c>
      <c r="B208" s="1">
        <v>42482</v>
      </c>
      <c r="C208" t="str">
        <f t="shared" si="3"/>
        <v>Friday</v>
      </c>
      <c r="D208">
        <v>8911</v>
      </c>
      <c r="E208">
        <v>5.9600000380000004</v>
      </c>
      <c r="F208">
        <v>5.9600000380000004</v>
      </c>
      <c r="G208">
        <v>0</v>
      </c>
      <c r="H208">
        <v>2.329999924</v>
      </c>
      <c r="I208">
        <v>0.579999983</v>
      </c>
      <c r="J208">
        <v>3.0599999430000002</v>
      </c>
      <c r="K208">
        <v>0</v>
      </c>
      <c r="L208">
        <v>33</v>
      </c>
      <c r="M208">
        <v>12</v>
      </c>
      <c r="N208">
        <v>188</v>
      </c>
      <c r="O208">
        <v>731</v>
      </c>
      <c r="P208">
        <v>1481</v>
      </c>
      <c r="Q208">
        <f>SUM(daily_activity3[[#This Row],[VeryActiveMinutes]:[SedentaryMinutes]])</f>
        <v>964</v>
      </c>
      <c r="R208">
        <f>daily_activity3[[#This Row],[Total Mintues]]/60</f>
        <v>16.066666666666666</v>
      </c>
      <c r="S208">
        <f>IFERROR(daily_activity3[[#This Row],[TotalDistance]]/daily_activity3[[#This Row],[TotalSteps]],0)</f>
        <v>6.6883627404331725E-4</v>
      </c>
      <c r="T208">
        <f>IFERROR(daily_activity3[[#This Row],[TrackerDistance]]/(daily_activity3[[#This Row],[Total Mintues]]*daily_activity3[[#This Row],[Step Length]]),0)</f>
        <v>9.2437759336099603</v>
      </c>
      <c r="U208">
        <v>295</v>
      </c>
      <c r="V208">
        <v>456</v>
      </c>
      <c r="W208">
        <v>161</v>
      </c>
    </row>
    <row r="209" spans="1:23" x14ac:dyDescent="0.3">
      <c r="A209">
        <v>3977333714</v>
      </c>
      <c r="B209" s="1">
        <v>42483</v>
      </c>
      <c r="C209" t="str">
        <f t="shared" si="3"/>
        <v>Saturday</v>
      </c>
      <c r="D209">
        <v>12058</v>
      </c>
      <c r="E209">
        <v>8.0699996949999999</v>
      </c>
      <c r="F209">
        <v>8.0699996949999999</v>
      </c>
      <c r="G209">
        <v>0</v>
      </c>
      <c r="H209">
        <v>0</v>
      </c>
      <c r="I209">
        <v>4.2199997900000001</v>
      </c>
      <c r="J209">
        <v>3.8499999049999998</v>
      </c>
      <c r="K209">
        <v>0</v>
      </c>
      <c r="L209">
        <v>0</v>
      </c>
      <c r="M209">
        <v>92</v>
      </c>
      <c r="N209">
        <v>252</v>
      </c>
      <c r="O209">
        <v>724</v>
      </c>
      <c r="P209">
        <v>1638</v>
      </c>
      <c r="Q209">
        <f>SUM(daily_activity3[[#This Row],[VeryActiveMinutes]:[SedentaryMinutes]])</f>
        <v>1068</v>
      </c>
      <c r="R209">
        <f>daily_activity3[[#This Row],[Total Mintues]]/60</f>
        <v>17.8</v>
      </c>
      <c r="S209">
        <f>IFERROR(daily_activity3[[#This Row],[TotalDistance]]/daily_activity3[[#This Row],[TotalSteps]],0)</f>
        <v>6.6926519281804609E-4</v>
      </c>
      <c r="T209">
        <f>IFERROR(daily_activity3[[#This Row],[TrackerDistance]]/(daily_activity3[[#This Row],[Total Mintues]]*daily_activity3[[#This Row],[Step Length]]),0)</f>
        <v>11.290262172284644</v>
      </c>
      <c r="U209">
        <v>295</v>
      </c>
      <c r="V209">
        <v>456</v>
      </c>
      <c r="W209">
        <v>161</v>
      </c>
    </row>
    <row r="210" spans="1:23" x14ac:dyDescent="0.3">
      <c r="A210">
        <v>3977333714</v>
      </c>
      <c r="B210" s="1">
        <v>42484</v>
      </c>
      <c r="C210" t="str">
        <f t="shared" si="3"/>
        <v>Sunday</v>
      </c>
      <c r="D210">
        <v>14112</v>
      </c>
      <c r="E210">
        <v>10</v>
      </c>
      <c r="F210">
        <v>10</v>
      </c>
      <c r="G210">
        <v>0</v>
      </c>
      <c r="H210">
        <v>3.2699999809999998</v>
      </c>
      <c r="I210">
        <v>4.5599999430000002</v>
      </c>
      <c r="J210">
        <v>2.170000076</v>
      </c>
      <c r="K210">
        <v>0</v>
      </c>
      <c r="L210">
        <v>30</v>
      </c>
      <c r="M210">
        <v>95</v>
      </c>
      <c r="N210">
        <v>129</v>
      </c>
      <c r="O210">
        <v>660</v>
      </c>
      <c r="P210">
        <v>1655</v>
      </c>
      <c r="Q210">
        <f>SUM(daily_activity3[[#This Row],[VeryActiveMinutes]:[SedentaryMinutes]])</f>
        <v>914</v>
      </c>
      <c r="R210">
        <f>daily_activity3[[#This Row],[Total Mintues]]/60</f>
        <v>15.233333333333333</v>
      </c>
      <c r="S210">
        <f>IFERROR(daily_activity3[[#This Row],[TotalDistance]]/daily_activity3[[#This Row],[TotalSteps]],0)</f>
        <v>7.0861678004535147E-4</v>
      </c>
      <c r="T210">
        <f>IFERROR(daily_activity3[[#This Row],[TrackerDistance]]/(daily_activity3[[#This Row],[Total Mintues]]*daily_activity3[[#This Row],[Step Length]]),0)</f>
        <v>15.439824945295406</v>
      </c>
      <c r="U210">
        <v>295</v>
      </c>
      <c r="V210">
        <v>456</v>
      </c>
      <c r="W210">
        <v>161</v>
      </c>
    </row>
    <row r="211" spans="1:23" x14ac:dyDescent="0.3">
      <c r="A211">
        <v>3977333714</v>
      </c>
      <c r="B211" s="1">
        <v>42485</v>
      </c>
      <c r="C211" t="str">
        <f t="shared" si="3"/>
        <v>Monday</v>
      </c>
      <c r="D211">
        <v>11177</v>
      </c>
      <c r="E211">
        <v>8.4799995419999998</v>
      </c>
      <c r="F211">
        <v>8.4799995419999998</v>
      </c>
      <c r="G211">
        <v>0</v>
      </c>
      <c r="H211">
        <v>5.6199998860000004</v>
      </c>
      <c r="I211">
        <v>0.43000000700000002</v>
      </c>
      <c r="J211">
        <v>2.4100000860000002</v>
      </c>
      <c r="K211">
        <v>0</v>
      </c>
      <c r="L211">
        <v>50</v>
      </c>
      <c r="M211">
        <v>9</v>
      </c>
      <c r="N211">
        <v>133</v>
      </c>
      <c r="O211">
        <v>781</v>
      </c>
      <c r="P211">
        <v>1570</v>
      </c>
      <c r="Q211">
        <f>SUM(daily_activity3[[#This Row],[VeryActiveMinutes]:[SedentaryMinutes]])</f>
        <v>973</v>
      </c>
      <c r="R211">
        <f>daily_activity3[[#This Row],[Total Mintues]]/60</f>
        <v>16.216666666666665</v>
      </c>
      <c r="S211">
        <f>IFERROR(daily_activity3[[#This Row],[TotalDistance]]/daily_activity3[[#This Row],[TotalSteps]],0)</f>
        <v>7.5870086266440005E-4</v>
      </c>
      <c r="T211">
        <f>IFERROR(daily_activity3[[#This Row],[TrackerDistance]]/(daily_activity3[[#This Row],[Total Mintues]]*daily_activity3[[#This Row],[Step Length]]),0)</f>
        <v>11.48715313463515</v>
      </c>
      <c r="U211">
        <v>295</v>
      </c>
      <c r="V211">
        <v>456</v>
      </c>
      <c r="W211">
        <v>161</v>
      </c>
    </row>
    <row r="212" spans="1:23" x14ac:dyDescent="0.3">
      <c r="A212">
        <v>3977333714</v>
      </c>
      <c r="B212" s="1">
        <v>42486</v>
      </c>
      <c r="C212" t="str">
        <f t="shared" si="3"/>
        <v>Tuesday</v>
      </c>
      <c r="D212">
        <v>11388</v>
      </c>
      <c r="E212">
        <v>7.6199998860000004</v>
      </c>
      <c r="F212">
        <v>7.6199998860000004</v>
      </c>
      <c r="G212">
        <v>0</v>
      </c>
      <c r="H212">
        <v>0.44999998800000002</v>
      </c>
      <c r="I212">
        <v>4.2199997900000001</v>
      </c>
      <c r="J212">
        <v>2.9500000480000002</v>
      </c>
      <c r="K212">
        <v>0</v>
      </c>
      <c r="L212">
        <v>7</v>
      </c>
      <c r="M212">
        <v>95</v>
      </c>
      <c r="N212">
        <v>170</v>
      </c>
      <c r="O212">
        <v>797</v>
      </c>
      <c r="P212">
        <v>1551</v>
      </c>
      <c r="Q212">
        <f>SUM(daily_activity3[[#This Row],[VeryActiveMinutes]:[SedentaryMinutes]])</f>
        <v>1069</v>
      </c>
      <c r="R212">
        <f>daily_activity3[[#This Row],[Total Mintues]]/60</f>
        <v>17.816666666666666</v>
      </c>
      <c r="S212">
        <f>IFERROR(daily_activity3[[#This Row],[TotalDistance]]/daily_activity3[[#This Row],[TotalSteps]],0)</f>
        <v>6.6912538514225502E-4</v>
      </c>
      <c r="T212">
        <f>IFERROR(daily_activity3[[#This Row],[TrackerDistance]]/(daily_activity3[[#This Row],[Total Mintues]]*daily_activity3[[#This Row],[Step Length]]),0)</f>
        <v>10.652946679139383</v>
      </c>
      <c r="U212">
        <v>295</v>
      </c>
      <c r="V212">
        <v>456</v>
      </c>
      <c r="W212">
        <v>161</v>
      </c>
    </row>
    <row r="213" spans="1:23" x14ac:dyDescent="0.3">
      <c r="A213">
        <v>3977333714</v>
      </c>
      <c r="B213" s="1">
        <v>42487</v>
      </c>
      <c r="C213" t="str">
        <f t="shared" si="3"/>
        <v>Wednesday</v>
      </c>
      <c r="D213">
        <v>7193</v>
      </c>
      <c r="E213">
        <v>5.0399999619999996</v>
      </c>
      <c r="F213">
        <v>5.0399999619999996</v>
      </c>
      <c r="G213">
        <v>0</v>
      </c>
      <c r="H213">
        <v>0</v>
      </c>
      <c r="I213">
        <v>0.41999998700000002</v>
      </c>
      <c r="J213">
        <v>4.6199998860000004</v>
      </c>
      <c r="K213">
        <v>0</v>
      </c>
      <c r="L213">
        <v>0</v>
      </c>
      <c r="M213">
        <v>10</v>
      </c>
      <c r="N213">
        <v>176</v>
      </c>
      <c r="O213">
        <v>714</v>
      </c>
      <c r="P213">
        <v>1377</v>
      </c>
      <c r="Q213">
        <f>SUM(daily_activity3[[#This Row],[VeryActiveMinutes]:[SedentaryMinutes]])</f>
        <v>900</v>
      </c>
      <c r="R213">
        <f>daily_activity3[[#This Row],[Total Mintues]]/60</f>
        <v>15</v>
      </c>
      <c r="S213">
        <f>IFERROR(daily_activity3[[#This Row],[TotalDistance]]/daily_activity3[[#This Row],[TotalSteps]],0)</f>
        <v>7.0068121256777413E-4</v>
      </c>
      <c r="T213">
        <f>IFERROR(daily_activity3[[#This Row],[TrackerDistance]]/(daily_activity3[[#This Row],[Total Mintues]]*daily_activity3[[#This Row],[Step Length]]),0)</f>
        <v>7.9922222222222219</v>
      </c>
      <c r="U213">
        <v>295</v>
      </c>
      <c r="V213">
        <v>456</v>
      </c>
      <c r="W213">
        <v>161</v>
      </c>
    </row>
    <row r="214" spans="1:23" x14ac:dyDescent="0.3">
      <c r="A214">
        <v>3977333714</v>
      </c>
      <c r="B214" s="1">
        <v>42488</v>
      </c>
      <c r="C214" t="str">
        <f t="shared" si="3"/>
        <v>Thursday</v>
      </c>
      <c r="D214">
        <v>7114</v>
      </c>
      <c r="E214">
        <v>4.8800001139999996</v>
      </c>
      <c r="F214">
        <v>4.8800001139999996</v>
      </c>
      <c r="G214">
        <v>0</v>
      </c>
      <c r="H214">
        <v>1.3700000050000001</v>
      </c>
      <c r="I214">
        <v>0.28999999199999998</v>
      </c>
      <c r="J214">
        <v>3.2200000289999999</v>
      </c>
      <c r="K214">
        <v>0</v>
      </c>
      <c r="L214">
        <v>15</v>
      </c>
      <c r="M214">
        <v>8</v>
      </c>
      <c r="N214">
        <v>190</v>
      </c>
      <c r="O214">
        <v>804</v>
      </c>
      <c r="P214">
        <v>1407</v>
      </c>
      <c r="Q214">
        <f>SUM(daily_activity3[[#This Row],[VeryActiveMinutes]:[SedentaryMinutes]])</f>
        <v>1017</v>
      </c>
      <c r="R214">
        <f>daily_activity3[[#This Row],[Total Mintues]]/60</f>
        <v>16.95</v>
      </c>
      <c r="S214">
        <f>IFERROR(daily_activity3[[#This Row],[TotalDistance]]/daily_activity3[[#This Row],[TotalSteps]],0)</f>
        <v>6.8597134017430415E-4</v>
      </c>
      <c r="T214">
        <f>IFERROR(daily_activity3[[#This Row],[TrackerDistance]]/(daily_activity3[[#This Row],[Total Mintues]]*daily_activity3[[#This Row],[Step Length]]),0)</f>
        <v>6.9950835791543753</v>
      </c>
      <c r="U214">
        <v>295</v>
      </c>
      <c r="V214">
        <v>456</v>
      </c>
      <c r="W214">
        <v>161</v>
      </c>
    </row>
    <row r="215" spans="1:23" x14ac:dyDescent="0.3">
      <c r="A215">
        <v>3977333714</v>
      </c>
      <c r="B215" s="1">
        <v>42489</v>
      </c>
      <c r="C215" t="str">
        <f t="shared" si="3"/>
        <v>Friday</v>
      </c>
      <c r="D215">
        <v>10645</v>
      </c>
      <c r="E215">
        <v>7.75</v>
      </c>
      <c r="F215">
        <v>7.75</v>
      </c>
      <c r="G215">
        <v>0</v>
      </c>
      <c r="H215">
        <v>3.7400000100000002</v>
      </c>
      <c r="I215">
        <v>1.2999999520000001</v>
      </c>
      <c r="J215">
        <v>2.710000038</v>
      </c>
      <c r="K215">
        <v>0</v>
      </c>
      <c r="L215">
        <v>36</v>
      </c>
      <c r="M215">
        <v>32</v>
      </c>
      <c r="N215">
        <v>150</v>
      </c>
      <c r="O215">
        <v>744</v>
      </c>
      <c r="P215">
        <v>1545</v>
      </c>
      <c r="Q215">
        <f>SUM(daily_activity3[[#This Row],[VeryActiveMinutes]:[SedentaryMinutes]])</f>
        <v>962</v>
      </c>
      <c r="R215">
        <f>daily_activity3[[#This Row],[Total Mintues]]/60</f>
        <v>16.033333333333335</v>
      </c>
      <c r="S215">
        <f>IFERROR(daily_activity3[[#This Row],[TotalDistance]]/daily_activity3[[#This Row],[TotalSteps]],0)</f>
        <v>7.2804133395960543E-4</v>
      </c>
      <c r="T215">
        <f>IFERROR(daily_activity3[[#This Row],[TrackerDistance]]/(daily_activity3[[#This Row],[Total Mintues]]*daily_activity3[[#This Row],[Step Length]]),0)</f>
        <v>11.065488565488566</v>
      </c>
      <c r="U215">
        <v>295</v>
      </c>
      <c r="V215">
        <v>456</v>
      </c>
      <c r="W215">
        <v>161</v>
      </c>
    </row>
    <row r="216" spans="1:23" x14ac:dyDescent="0.3">
      <c r="A216">
        <v>3977333714</v>
      </c>
      <c r="B216" s="1">
        <v>42490</v>
      </c>
      <c r="C216" t="str">
        <f t="shared" si="3"/>
        <v>Saturday</v>
      </c>
      <c r="D216">
        <v>13238</v>
      </c>
      <c r="E216">
        <v>9.1999998089999995</v>
      </c>
      <c r="F216">
        <v>9.1999998089999995</v>
      </c>
      <c r="G216">
        <v>0</v>
      </c>
      <c r="H216">
        <v>3.6900000569999998</v>
      </c>
      <c r="I216">
        <v>2.0999999049999998</v>
      </c>
      <c r="J216">
        <v>3.4100000860000002</v>
      </c>
      <c r="K216">
        <v>0</v>
      </c>
      <c r="L216">
        <v>43</v>
      </c>
      <c r="M216">
        <v>52</v>
      </c>
      <c r="N216">
        <v>194</v>
      </c>
      <c r="O216">
        <v>687</v>
      </c>
      <c r="P216">
        <v>1650</v>
      </c>
      <c r="Q216">
        <f>SUM(daily_activity3[[#This Row],[VeryActiveMinutes]:[SedentaryMinutes]])</f>
        <v>976</v>
      </c>
      <c r="R216">
        <f>daily_activity3[[#This Row],[Total Mintues]]/60</f>
        <v>16.266666666666666</v>
      </c>
      <c r="S216">
        <f>IFERROR(daily_activity3[[#This Row],[TotalDistance]]/daily_activity3[[#This Row],[TotalSteps]],0)</f>
        <v>6.9496901412600086E-4</v>
      </c>
      <c r="T216">
        <f>IFERROR(daily_activity3[[#This Row],[TrackerDistance]]/(daily_activity3[[#This Row],[Total Mintues]]*daily_activity3[[#This Row],[Step Length]]),0)</f>
        <v>13.563524590163935</v>
      </c>
      <c r="U216">
        <v>295</v>
      </c>
      <c r="V216">
        <v>456</v>
      </c>
      <c r="W216">
        <v>161</v>
      </c>
    </row>
    <row r="217" spans="1:23" x14ac:dyDescent="0.3">
      <c r="A217">
        <v>4020332650</v>
      </c>
      <c r="B217" s="1">
        <v>42473</v>
      </c>
      <c r="C217" t="str">
        <f t="shared" si="3"/>
        <v>Wednesday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1440</v>
      </c>
      <c r="P217">
        <v>1981</v>
      </c>
      <c r="Q217">
        <f>SUM(daily_activity3[[#This Row],[VeryActiveMinutes]:[SedentaryMinutes]])</f>
        <v>1440</v>
      </c>
      <c r="R217">
        <f>daily_activity3[[#This Row],[Total Mintues]]/60</f>
        <v>24</v>
      </c>
      <c r="S217">
        <f>IFERROR(daily_activity3[[#This Row],[TotalDistance]]/daily_activity3[[#This Row],[TotalSteps]],0)</f>
        <v>0</v>
      </c>
      <c r="T217">
        <f>IFERROR(daily_activity3[[#This Row],[TrackerDistance]]/(daily_activity3[[#This Row],[Total Mintues]]*daily_activity3[[#This Row],[Step Length]]),0)</f>
        <v>0</v>
      </c>
      <c r="U217">
        <v>77</v>
      </c>
      <c r="V217">
        <v>77</v>
      </c>
      <c r="W217">
        <v>0</v>
      </c>
    </row>
    <row r="218" spans="1:23" x14ac:dyDescent="0.3">
      <c r="A218">
        <v>4020332650</v>
      </c>
      <c r="B218" s="1">
        <v>42474</v>
      </c>
      <c r="C218" t="str">
        <f t="shared" si="3"/>
        <v>Thursday</v>
      </c>
      <c r="D218">
        <v>108</v>
      </c>
      <c r="E218">
        <v>7.9999998000000003E-2</v>
      </c>
      <c r="F218">
        <v>7.9999998000000003E-2</v>
      </c>
      <c r="G218">
        <v>0</v>
      </c>
      <c r="H218">
        <v>0</v>
      </c>
      <c r="I218">
        <v>0</v>
      </c>
      <c r="J218">
        <v>2.9999998999999999E-2</v>
      </c>
      <c r="K218">
        <v>0</v>
      </c>
      <c r="L218">
        <v>0</v>
      </c>
      <c r="M218">
        <v>0</v>
      </c>
      <c r="N218">
        <v>3</v>
      </c>
      <c r="O218">
        <v>1437</v>
      </c>
      <c r="P218">
        <v>2011</v>
      </c>
      <c r="Q218">
        <f>SUM(daily_activity3[[#This Row],[VeryActiveMinutes]:[SedentaryMinutes]])</f>
        <v>1440</v>
      </c>
      <c r="R218">
        <f>daily_activity3[[#This Row],[Total Mintues]]/60</f>
        <v>24</v>
      </c>
      <c r="S218">
        <f>IFERROR(daily_activity3[[#This Row],[TotalDistance]]/daily_activity3[[#This Row],[TotalSteps]],0)</f>
        <v>7.4074072222222228E-4</v>
      </c>
      <c r="T218">
        <f>IFERROR(daily_activity3[[#This Row],[TrackerDistance]]/(daily_activity3[[#This Row],[Total Mintues]]*daily_activity3[[#This Row],[Step Length]]),0)</f>
        <v>7.4999999999999997E-2</v>
      </c>
      <c r="U218">
        <v>77</v>
      </c>
      <c r="V218">
        <v>77</v>
      </c>
      <c r="W218">
        <v>0</v>
      </c>
    </row>
    <row r="219" spans="1:23" x14ac:dyDescent="0.3">
      <c r="A219">
        <v>4020332650</v>
      </c>
      <c r="B219" s="1">
        <v>42475</v>
      </c>
      <c r="C219" t="str">
        <f t="shared" si="3"/>
        <v>Friday</v>
      </c>
      <c r="D219">
        <v>1882</v>
      </c>
      <c r="E219">
        <v>1.3500000240000001</v>
      </c>
      <c r="F219">
        <v>1.3500000240000001</v>
      </c>
      <c r="G219">
        <v>0</v>
      </c>
      <c r="H219">
        <v>0.209999993</v>
      </c>
      <c r="I219">
        <v>0.36000001399999998</v>
      </c>
      <c r="J219">
        <v>0.769999981</v>
      </c>
      <c r="K219">
        <v>0</v>
      </c>
      <c r="L219">
        <v>36</v>
      </c>
      <c r="M219">
        <v>18</v>
      </c>
      <c r="N219">
        <v>87</v>
      </c>
      <c r="O219">
        <v>1299</v>
      </c>
      <c r="P219">
        <v>2951</v>
      </c>
      <c r="Q219">
        <f>SUM(daily_activity3[[#This Row],[VeryActiveMinutes]:[SedentaryMinutes]])</f>
        <v>1440</v>
      </c>
      <c r="R219">
        <f>daily_activity3[[#This Row],[Total Mintues]]/60</f>
        <v>24</v>
      </c>
      <c r="S219">
        <f>IFERROR(daily_activity3[[#This Row],[TotalDistance]]/daily_activity3[[#This Row],[TotalSteps]],0)</f>
        <v>7.1732201062699261E-4</v>
      </c>
      <c r="T219">
        <f>IFERROR(daily_activity3[[#This Row],[TrackerDistance]]/(daily_activity3[[#This Row],[Total Mintues]]*daily_activity3[[#This Row],[Step Length]]),0)</f>
        <v>1.3069444444444442</v>
      </c>
      <c r="U219">
        <v>77</v>
      </c>
      <c r="V219">
        <v>77</v>
      </c>
      <c r="W219">
        <v>0</v>
      </c>
    </row>
    <row r="220" spans="1:23" x14ac:dyDescent="0.3">
      <c r="A220">
        <v>4020332650</v>
      </c>
      <c r="B220" s="1">
        <v>42476</v>
      </c>
      <c r="C220" t="str">
        <f t="shared" si="3"/>
        <v>Saturday</v>
      </c>
      <c r="D220">
        <v>1982</v>
      </c>
      <c r="E220">
        <v>1.4199999569999999</v>
      </c>
      <c r="F220">
        <v>1.4199999569999999</v>
      </c>
      <c r="G220">
        <v>0</v>
      </c>
      <c r="H220">
        <v>0.44999998800000002</v>
      </c>
      <c r="I220">
        <v>0.37000000500000002</v>
      </c>
      <c r="J220">
        <v>0.58999997400000004</v>
      </c>
      <c r="K220">
        <v>0</v>
      </c>
      <c r="L220">
        <v>65</v>
      </c>
      <c r="M220">
        <v>21</v>
      </c>
      <c r="N220">
        <v>55</v>
      </c>
      <c r="O220">
        <v>1222</v>
      </c>
      <c r="P220">
        <v>3051</v>
      </c>
      <c r="Q220">
        <f>SUM(daily_activity3[[#This Row],[VeryActiveMinutes]:[SedentaryMinutes]])</f>
        <v>1363</v>
      </c>
      <c r="R220">
        <f>daily_activity3[[#This Row],[Total Mintues]]/60</f>
        <v>22.716666666666665</v>
      </c>
      <c r="S220">
        <f>IFERROR(daily_activity3[[#This Row],[TotalDistance]]/daily_activity3[[#This Row],[TotalSteps]],0)</f>
        <v>7.164480105953582E-4</v>
      </c>
      <c r="T220">
        <f>IFERROR(daily_activity3[[#This Row],[TrackerDistance]]/(daily_activity3[[#This Row],[Total Mintues]]*daily_activity3[[#This Row],[Step Length]]),0)</f>
        <v>1.454145267791636</v>
      </c>
      <c r="U220">
        <v>77</v>
      </c>
      <c r="V220">
        <v>77</v>
      </c>
      <c r="W220">
        <v>0</v>
      </c>
    </row>
    <row r="221" spans="1:23" x14ac:dyDescent="0.3">
      <c r="A221">
        <v>4020332650</v>
      </c>
      <c r="B221" s="1">
        <v>42477</v>
      </c>
      <c r="C221" t="str">
        <f t="shared" si="3"/>
        <v>Sunday</v>
      </c>
      <c r="D221">
        <v>16</v>
      </c>
      <c r="E221">
        <v>0.01</v>
      </c>
      <c r="F221">
        <v>0.01</v>
      </c>
      <c r="G221">
        <v>0</v>
      </c>
      <c r="H221">
        <v>0</v>
      </c>
      <c r="I221">
        <v>0</v>
      </c>
      <c r="J221">
        <v>0.01</v>
      </c>
      <c r="K221">
        <v>0</v>
      </c>
      <c r="L221">
        <v>0</v>
      </c>
      <c r="M221">
        <v>0</v>
      </c>
      <c r="N221">
        <v>2</v>
      </c>
      <c r="O221">
        <v>1438</v>
      </c>
      <c r="P221">
        <v>1990</v>
      </c>
      <c r="Q221">
        <f>SUM(daily_activity3[[#This Row],[VeryActiveMinutes]:[SedentaryMinutes]])</f>
        <v>1440</v>
      </c>
      <c r="R221">
        <f>daily_activity3[[#This Row],[Total Mintues]]/60</f>
        <v>24</v>
      </c>
      <c r="S221">
        <f>IFERROR(daily_activity3[[#This Row],[TotalDistance]]/daily_activity3[[#This Row],[TotalSteps]],0)</f>
        <v>6.2500000000000001E-4</v>
      </c>
      <c r="T221">
        <f>IFERROR(daily_activity3[[#This Row],[TrackerDistance]]/(daily_activity3[[#This Row],[Total Mintues]]*daily_activity3[[#This Row],[Step Length]]),0)</f>
        <v>1.1111111111111112E-2</v>
      </c>
      <c r="U221">
        <v>77</v>
      </c>
      <c r="V221">
        <v>77</v>
      </c>
      <c r="W221">
        <v>0</v>
      </c>
    </row>
    <row r="222" spans="1:23" x14ac:dyDescent="0.3">
      <c r="A222">
        <v>4020332650</v>
      </c>
      <c r="B222" s="1">
        <v>42478</v>
      </c>
      <c r="C222" t="str">
        <f t="shared" si="3"/>
        <v>Monday</v>
      </c>
      <c r="D222">
        <v>62</v>
      </c>
      <c r="E222">
        <v>3.9999999000000001E-2</v>
      </c>
      <c r="F222">
        <v>3.9999999000000001E-2</v>
      </c>
      <c r="G222">
        <v>0</v>
      </c>
      <c r="H222">
        <v>0</v>
      </c>
      <c r="I222">
        <v>0</v>
      </c>
      <c r="J222">
        <v>3.9999999000000001E-2</v>
      </c>
      <c r="K222">
        <v>0</v>
      </c>
      <c r="L222">
        <v>0</v>
      </c>
      <c r="M222">
        <v>0</v>
      </c>
      <c r="N222">
        <v>2</v>
      </c>
      <c r="O222">
        <v>1438</v>
      </c>
      <c r="P222">
        <v>1995</v>
      </c>
      <c r="Q222">
        <f>SUM(daily_activity3[[#This Row],[VeryActiveMinutes]:[SedentaryMinutes]])</f>
        <v>1440</v>
      </c>
      <c r="R222">
        <f>daily_activity3[[#This Row],[Total Mintues]]/60</f>
        <v>24</v>
      </c>
      <c r="S222">
        <f>IFERROR(daily_activity3[[#This Row],[TotalDistance]]/daily_activity3[[#This Row],[TotalSteps]],0)</f>
        <v>6.451612741935484E-4</v>
      </c>
      <c r="T222">
        <f>IFERROR(daily_activity3[[#This Row],[TrackerDistance]]/(daily_activity3[[#This Row],[Total Mintues]]*daily_activity3[[#This Row],[Step Length]]),0)</f>
        <v>4.3055555555555555E-2</v>
      </c>
      <c r="U222">
        <v>77</v>
      </c>
      <c r="V222">
        <v>77</v>
      </c>
      <c r="W222">
        <v>0</v>
      </c>
    </row>
    <row r="223" spans="1:23" x14ac:dyDescent="0.3">
      <c r="A223">
        <v>4020332650</v>
      </c>
      <c r="B223" s="1">
        <v>42479</v>
      </c>
      <c r="C223" t="str">
        <f t="shared" si="3"/>
        <v>Tuesday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1440</v>
      </c>
      <c r="P223">
        <v>1980</v>
      </c>
      <c r="Q223">
        <f>SUM(daily_activity3[[#This Row],[VeryActiveMinutes]:[SedentaryMinutes]])</f>
        <v>1440</v>
      </c>
      <c r="R223">
        <f>daily_activity3[[#This Row],[Total Mintues]]/60</f>
        <v>24</v>
      </c>
      <c r="S223">
        <f>IFERROR(daily_activity3[[#This Row],[TotalDistance]]/daily_activity3[[#This Row],[TotalSteps]],0)</f>
        <v>0</v>
      </c>
      <c r="T223">
        <f>IFERROR(daily_activity3[[#This Row],[TrackerDistance]]/(daily_activity3[[#This Row],[Total Mintues]]*daily_activity3[[#This Row],[Step Length]]),0)</f>
        <v>0</v>
      </c>
      <c r="U223">
        <v>77</v>
      </c>
      <c r="V223">
        <v>77</v>
      </c>
      <c r="W223">
        <v>0</v>
      </c>
    </row>
    <row r="224" spans="1:23" x14ac:dyDescent="0.3">
      <c r="A224">
        <v>4020332650</v>
      </c>
      <c r="B224" s="1">
        <v>42480</v>
      </c>
      <c r="C224" t="str">
        <f t="shared" si="3"/>
        <v>Wednesday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1440</v>
      </c>
      <c r="P224">
        <v>1980</v>
      </c>
      <c r="Q224">
        <f>SUM(daily_activity3[[#This Row],[VeryActiveMinutes]:[SedentaryMinutes]])</f>
        <v>1440</v>
      </c>
      <c r="R224">
        <f>daily_activity3[[#This Row],[Total Mintues]]/60</f>
        <v>24</v>
      </c>
      <c r="S224">
        <f>IFERROR(daily_activity3[[#This Row],[TotalDistance]]/daily_activity3[[#This Row],[TotalSteps]],0)</f>
        <v>0</v>
      </c>
      <c r="T224">
        <f>IFERROR(daily_activity3[[#This Row],[TrackerDistance]]/(daily_activity3[[#This Row],[Total Mintues]]*daily_activity3[[#This Row],[Step Length]]),0)</f>
        <v>0</v>
      </c>
      <c r="U224">
        <v>77</v>
      </c>
      <c r="V224">
        <v>77</v>
      </c>
      <c r="W224">
        <v>0</v>
      </c>
    </row>
    <row r="225" spans="1:23" x14ac:dyDescent="0.3">
      <c r="A225">
        <v>4020332650</v>
      </c>
      <c r="B225" s="1">
        <v>42481</v>
      </c>
      <c r="C225" t="str">
        <f t="shared" si="3"/>
        <v>Thursday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1440</v>
      </c>
      <c r="P225">
        <v>1980</v>
      </c>
      <c r="Q225">
        <f>SUM(daily_activity3[[#This Row],[VeryActiveMinutes]:[SedentaryMinutes]])</f>
        <v>1440</v>
      </c>
      <c r="R225">
        <f>daily_activity3[[#This Row],[Total Mintues]]/60</f>
        <v>24</v>
      </c>
      <c r="S225">
        <f>IFERROR(daily_activity3[[#This Row],[TotalDistance]]/daily_activity3[[#This Row],[TotalSteps]],0)</f>
        <v>0</v>
      </c>
      <c r="T225">
        <f>IFERROR(daily_activity3[[#This Row],[TrackerDistance]]/(daily_activity3[[#This Row],[Total Mintues]]*daily_activity3[[#This Row],[Step Length]]),0)</f>
        <v>0</v>
      </c>
      <c r="U225">
        <v>77</v>
      </c>
      <c r="V225">
        <v>77</v>
      </c>
      <c r="W225">
        <v>0</v>
      </c>
    </row>
    <row r="226" spans="1:23" x14ac:dyDescent="0.3">
      <c r="A226">
        <v>4020332650</v>
      </c>
      <c r="B226" s="1">
        <v>42482</v>
      </c>
      <c r="C226" t="str">
        <f t="shared" si="3"/>
        <v>Friday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1440</v>
      </c>
      <c r="P226">
        <v>1980</v>
      </c>
      <c r="Q226">
        <f>SUM(daily_activity3[[#This Row],[VeryActiveMinutes]:[SedentaryMinutes]])</f>
        <v>1440</v>
      </c>
      <c r="R226">
        <f>daily_activity3[[#This Row],[Total Mintues]]/60</f>
        <v>24</v>
      </c>
      <c r="S226">
        <f>IFERROR(daily_activity3[[#This Row],[TotalDistance]]/daily_activity3[[#This Row],[TotalSteps]],0)</f>
        <v>0</v>
      </c>
      <c r="T226">
        <f>IFERROR(daily_activity3[[#This Row],[TrackerDistance]]/(daily_activity3[[#This Row],[Total Mintues]]*daily_activity3[[#This Row],[Step Length]]),0)</f>
        <v>0</v>
      </c>
      <c r="U226">
        <v>77</v>
      </c>
      <c r="V226">
        <v>77</v>
      </c>
      <c r="W226">
        <v>0</v>
      </c>
    </row>
    <row r="227" spans="1:23" x14ac:dyDescent="0.3">
      <c r="A227">
        <v>4020332650</v>
      </c>
      <c r="B227" s="1">
        <v>42483</v>
      </c>
      <c r="C227" t="str">
        <f t="shared" si="3"/>
        <v>Saturday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1440</v>
      </c>
      <c r="P227">
        <v>1980</v>
      </c>
      <c r="Q227">
        <f>SUM(daily_activity3[[#This Row],[VeryActiveMinutes]:[SedentaryMinutes]])</f>
        <v>1440</v>
      </c>
      <c r="R227">
        <f>daily_activity3[[#This Row],[Total Mintues]]/60</f>
        <v>24</v>
      </c>
      <c r="S227">
        <f>IFERROR(daily_activity3[[#This Row],[TotalDistance]]/daily_activity3[[#This Row],[TotalSteps]],0)</f>
        <v>0</v>
      </c>
      <c r="T227">
        <f>IFERROR(daily_activity3[[#This Row],[TrackerDistance]]/(daily_activity3[[#This Row],[Total Mintues]]*daily_activity3[[#This Row],[Step Length]]),0)</f>
        <v>0</v>
      </c>
      <c r="U227">
        <v>77</v>
      </c>
      <c r="V227">
        <v>77</v>
      </c>
      <c r="W227">
        <v>0</v>
      </c>
    </row>
    <row r="228" spans="1:23" x14ac:dyDescent="0.3">
      <c r="A228">
        <v>4020332650</v>
      </c>
      <c r="B228" s="1">
        <v>42484</v>
      </c>
      <c r="C228" t="str">
        <f t="shared" si="3"/>
        <v>Sunday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1440</v>
      </c>
      <c r="P228">
        <v>1980</v>
      </c>
      <c r="Q228">
        <f>SUM(daily_activity3[[#This Row],[VeryActiveMinutes]:[SedentaryMinutes]])</f>
        <v>1440</v>
      </c>
      <c r="R228">
        <f>daily_activity3[[#This Row],[Total Mintues]]/60</f>
        <v>24</v>
      </c>
      <c r="S228">
        <f>IFERROR(daily_activity3[[#This Row],[TotalDistance]]/daily_activity3[[#This Row],[TotalSteps]],0)</f>
        <v>0</v>
      </c>
      <c r="T228">
        <f>IFERROR(daily_activity3[[#This Row],[TrackerDistance]]/(daily_activity3[[#This Row],[Total Mintues]]*daily_activity3[[#This Row],[Step Length]]),0)</f>
        <v>0</v>
      </c>
      <c r="U228">
        <v>77</v>
      </c>
      <c r="V228">
        <v>77</v>
      </c>
      <c r="W228">
        <v>0</v>
      </c>
    </row>
    <row r="229" spans="1:23" x14ac:dyDescent="0.3">
      <c r="A229">
        <v>4020332650</v>
      </c>
      <c r="B229" s="1">
        <v>42485</v>
      </c>
      <c r="C229" t="str">
        <f t="shared" si="3"/>
        <v>Monday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1440</v>
      </c>
      <c r="P229">
        <v>1980</v>
      </c>
      <c r="Q229">
        <f>SUM(daily_activity3[[#This Row],[VeryActiveMinutes]:[SedentaryMinutes]])</f>
        <v>1440</v>
      </c>
      <c r="R229">
        <f>daily_activity3[[#This Row],[Total Mintues]]/60</f>
        <v>24</v>
      </c>
      <c r="S229">
        <f>IFERROR(daily_activity3[[#This Row],[TotalDistance]]/daily_activity3[[#This Row],[TotalSteps]],0)</f>
        <v>0</v>
      </c>
      <c r="T229">
        <f>IFERROR(daily_activity3[[#This Row],[TrackerDistance]]/(daily_activity3[[#This Row],[Total Mintues]]*daily_activity3[[#This Row],[Step Length]]),0)</f>
        <v>0</v>
      </c>
      <c r="U229">
        <v>77</v>
      </c>
      <c r="V229">
        <v>77</v>
      </c>
      <c r="W229">
        <v>0</v>
      </c>
    </row>
    <row r="230" spans="1:23" x14ac:dyDescent="0.3">
      <c r="A230">
        <v>4020332650</v>
      </c>
      <c r="B230" s="1">
        <v>42486</v>
      </c>
      <c r="C230" t="str">
        <f t="shared" si="3"/>
        <v>Tuesday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1440</v>
      </c>
      <c r="P230">
        <v>1980</v>
      </c>
      <c r="Q230">
        <f>SUM(daily_activity3[[#This Row],[VeryActiveMinutes]:[SedentaryMinutes]])</f>
        <v>1440</v>
      </c>
      <c r="R230">
        <f>daily_activity3[[#This Row],[Total Mintues]]/60</f>
        <v>24</v>
      </c>
      <c r="S230">
        <f>IFERROR(daily_activity3[[#This Row],[TotalDistance]]/daily_activity3[[#This Row],[TotalSteps]],0)</f>
        <v>0</v>
      </c>
      <c r="T230">
        <f>IFERROR(daily_activity3[[#This Row],[TrackerDistance]]/(daily_activity3[[#This Row],[Total Mintues]]*daily_activity3[[#This Row],[Step Length]]),0)</f>
        <v>0</v>
      </c>
      <c r="U230">
        <v>77</v>
      </c>
      <c r="V230">
        <v>77</v>
      </c>
      <c r="W230">
        <v>0</v>
      </c>
    </row>
    <row r="231" spans="1:23" x14ac:dyDescent="0.3">
      <c r="A231">
        <v>4020332650</v>
      </c>
      <c r="B231" s="1">
        <v>42487</v>
      </c>
      <c r="C231" t="str">
        <f t="shared" si="3"/>
        <v>Wednesday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1440</v>
      </c>
      <c r="P231">
        <v>1980</v>
      </c>
      <c r="Q231">
        <f>SUM(daily_activity3[[#This Row],[VeryActiveMinutes]:[SedentaryMinutes]])</f>
        <v>1440</v>
      </c>
      <c r="R231">
        <f>daily_activity3[[#This Row],[Total Mintues]]/60</f>
        <v>24</v>
      </c>
      <c r="S231">
        <f>IFERROR(daily_activity3[[#This Row],[TotalDistance]]/daily_activity3[[#This Row],[TotalSteps]],0)</f>
        <v>0</v>
      </c>
      <c r="T231">
        <f>IFERROR(daily_activity3[[#This Row],[TrackerDistance]]/(daily_activity3[[#This Row],[Total Mintues]]*daily_activity3[[#This Row],[Step Length]]),0)</f>
        <v>0</v>
      </c>
      <c r="U231">
        <v>77</v>
      </c>
      <c r="V231">
        <v>77</v>
      </c>
      <c r="W231">
        <v>0</v>
      </c>
    </row>
    <row r="232" spans="1:23" x14ac:dyDescent="0.3">
      <c r="A232">
        <v>4020332650</v>
      </c>
      <c r="B232" s="1">
        <v>42488</v>
      </c>
      <c r="C232" t="str">
        <f t="shared" si="3"/>
        <v>Thursday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1440</v>
      </c>
      <c r="P232">
        <v>1980</v>
      </c>
      <c r="Q232">
        <f>SUM(daily_activity3[[#This Row],[VeryActiveMinutes]:[SedentaryMinutes]])</f>
        <v>1440</v>
      </c>
      <c r="R232">
        <f>daily_activity3[[#This Row],[Total Mintues]]/60</f>
        <v>24</v>
      </c>
      <c r="S232">
        <f>IFERROR(daily_activity3[[#This Row],[TotalDistance]]/daily_activity3[[#This Row],[TotalSteps]],0)</f>
        <v>0</v>
      </c>
      <c r="T232">
        <f>IFERROR(daily_activity3[[#This Row],[TrackerDistance]]/(daily_activity3[[#This Row],[Total Mintues]]*daily_activity3[[#This Row],[Step Length]]),0)</f>
        <v>0</v>
      </c>
      <c r="U232">
        <v>77</v>
      </c>
      <c r="V232">
        <v>77</v>
      </c>
      <c r="W232">
        <v>0</v>
      </c>
    </row>
    <row r="233" spans="1:23" x14ac:dyDescent="0.3">
      <c r="A233">
        <v>4020332650</v>
      </c>
      <c r="B233" s="1">
        <v>42489</v>
      </c>
      <c r="C233" t="str">
        <f t="shared" si="3"/>
        <v>Friday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1440</v>
      </c>
      <c r="P233">
        <v>1980</v>
      </c>
      <c r="Q233">
        <f>SUM(daily_activity3[[#This Row],[VeryActiveMinutes]:[SedentaryMinutes]])</f>
        <v>1440</v>
      </c>
      <c r="R233">
        <f>daily_activity3[[#This Row],[Total Mintues]]/60</f>
        <v>24</v>
      </c>
      <c r="S233">
        <f>IFERROR(daily_activity3[[#This Row],[TotalDistance]]/daily_activity3[[#This Row],[TotalSteps]],0)</f>
        <v>0</v>
      </c>
      <c r="T233">
        <f>IFERROR(daily_activity3[[#This Row],[TrackerDistance]]/(daily_activity3[[#This Row],[Total Mintues]]*daily_activity3[[#This Row],[Step Length]]),0)</f>
        <v>0</v>
      </c>
      <c r="U233">
        <v>77</v>
      </c>
      <c r="V233">
        <v>77</v>
      </c>
      <c r="W233">
        <v>0</v>
      </c>
    </row>
    <row r="234" spans="1:23" x14ac:dyDescent="0.3">
      <c r="A234">
        <v>4020332650</v>
      </c>
      <c r="B234" s="1">
        <v>42490</v>
      </c>
      <c r="C234" t="str">
        <f t="shared" si="3"/>
        <v>Saturday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1440</v>
      </c>
      <c r="P234">
        <v>1980</v>
      </c>
      <c r="Q234">
        <f>SUM(daily_activity3[[#This Row],[VeryActiveMinutes]:[SedentaryMinutes]])</f>
        <v>1440</v>
      </c>
      <c r="R234">
        <f>daily_activity3[[#This Row],[Total Mintues]]/60</f>
        <v>24</v>
      </c>
      <c r="S234">
        <f>IFERROR(daily_activity3[[#This Row],[TotalDistance]]/daily_activity3[[#This Row],[TotalSteps]],0)</f>
        <v>0</v>
      </c>
      <c r="T234">
        <f>IFERROR(daily_activity3[[#This Row],[TrackerDistance]]/(daily_activity3[[#This Row],[Total Mintues]]*daily_activity3[[#This Row],[Step Length]]),0)</f>
        <v>0</v>
      </c>
      <c r="U234">
        <v>77</v>
      </c>
      <c r="V234">
        <v>77</v>
      </c>
      <c r="W234">
        <v>0</v>
      </c>
    </row>
    <row r="235" spans="1:23" x14ac:dyDescent="0.3">
      <c r="A235">
        <v>4057192912</v>
      </c>
      <c r="B235" s="1">
        <v>42473</v>
      </c>
      <c r="C235" t="str">
        <f t="shared" si="3"/>
        <v>Wednesday</v>
      </c>
      <c r="D235">
        <v>5974</v>
      </c>
      <c r="E235">
        <v>4.4699997900000001</v>
      </c>
      <c r="F235">
        <v>4.4699997900000001</v>
      </c>
      <c r="G235">
        <v>0</v>
      </c>
      <c r="H235">
        <v>0</v>
      </c>
      <c r="I235">
        <v>0</v>
      </c>
      <c r="J235">
        <v>4.3699998860000004</v>
      </c>
      <c r="K235">
        <v>0</v>
      </c>
      <c r="L235">
        <v>0</v>
      </c>
      <c r="M235">
        <v>0</v>
      </c>
      <c r="N235">
        <v>160</v>
      </c>
      <c r="O235">
        <v>1280</v>
      </c>
      <c r="P235">
        <v>2306</v>
      </c>
      <c r="Q235">
        <f>SUM(daily_activity3[[#This Row],[VeryActiveMinutes]:[SedentaryMinutes]])</f>
        <v>1440</v>
      </c>
      <c r="R235">
        <f>daily_activity3[[#This Row],[Total Mintues]]/60</f>
        <v>24</v>
      </c>
      <c r="S235">
        <f>IFERROR(daily_activity3[[#This Row],[TotalDistance]]/daily_activity3[[#This Row],[TotalSteps]],0)</f>
        <v>7.4824234851021091E-4</v>
      </c>
      <c r="T235">
        <f>IFERROR(daily_activity3[[#This Row],[TrackerDistance]]/(daily_activity3[[#This Row],[Total Mintues]]*daily_activity3[[#This Row],[Step Length]]),0)</f>
        <v>4.1486111111111112</v>
      </c>
      <c r="U235">
        <v>0</v>
      </c>
      <c r="V235">
        <v>0</v>
      </c>
      <c r="W235">
        <v>0</v>
      </c>
    </row>
    <row r="236" spans="1:23" x14ac:dyDescent="0.3">
      <c r="A236">
        <v>4057192912</v>
      </c>
      <c r="B236" s="1">
        <v>42474</v>
      </c>
      <c r="C236" t="str">
        <f t="shared" si="3"/>
        <v>Thursday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1440</v>
      </c>
      <c r="P236">
        <v>1776</v>
      </c>
      <c r="Q236">
        <f>SUM(daily_activity3[[#This Row],[VeryActiveMinutes]:[SedentaryMinutes]])</f>
        <v>1440</v>
      </c>
      <c r="R236">
        <f>daily_activity3[[#This Row],[Total Mintues]]/60</f>
        <v>24</v>
      </c>
      <c r="S236">
        <f>IFERROR(daily_activity3[[#This Row],[TotalDistance]]/daily_activity3[[#This Row],[TotalSteps]],0)</f>
        <v>0</v>
      </c>
      <c r="T236">
        <f>IFERROR(daily_activity3[[#This Row],[TrackerDistance]]/(daily_activity3[[#This Row],[Total Mintues]]*daily_activity3[[#This Row],[Step Length]]),0)</f>
        <v>0</v>
      </c>
      <c r="U236">
        <v>0</v>
      </c>
      <c r="V236">
        <v>0</v>
      </c>
      <c r="W236">
        <v>0</v>
      </c>
    </row>
    <row r="237" spans="1:23" x14ac:dyDescent="0.3">
      <c r="A237">
        <v>4057192912</v>
      </c>
      <c r="B237" s="1">
        <v>42475</v>
      </c>
      <c r="C237" t="str">
        <f t="shared" si="3"/>
        <v>Friday</v>
      </c>
      <c r="D237">
        <v>3984</v>
      </c>
      <c r="E237">
        <v>2.9500000480000002</v>
      </c>
      <c r="F237">
        <v>2.9500000480000002</v>
      </c>
      <c r="G237">
        <v>0</v>
      </c>
      <c r="H237">
        <v>0.209999993</v>
      </c>
      <c r="I237">
        <v>0.25999999000000001</v>
      </c>
      <c r="J237">
        <v>2.4400000569999998</v>
      </c>
      <c r="K237">
        <v>0</v>
      </c>
      <c r="L237">
        <v>3</v>
      </c>
      <c r="M237">
        <v>6</v>
      </c>
      <c r="N237">
        <v>88</v>
      </c>
      <c r="O237">
        <v>873</v>
      </c>
      <c r="P237">
        <v>1527</v>
      </c>
      <c r="Q237">
        <f>SUM(daily_activity3[[#This Row],[VeryActiveMinutes]:[SedentaryMinutes]])</f>
        <v>970</v>
      </c>
      <c r="R237">
        <f>daily_activity3[[#This Row],[Total Mintues]]/60</f>
        <v>16.166666666666668</v>
      </c>
      <c r="S237">
        <f>IFERROR(daily_activity3[[#This Row],[TotalDistance]]/daily_activity3[[#This Row],[TotalSteps]],0)</f>
        <v>7.4046185943775109E-4</v>
      </c>
      <c r="T237">
        <f>IFERROR(daily_activity3[[#This Row],[TrackerDistance]]/(daily_activity3[[#This Row],[Total Mintues]]*daily_activity3[[#This Row],[Step Length]]),0)</f>
        <v>4.1072164948453604</v>
      </c>
      <c r="U237">
        <v>0</v>
      </c>
      <c r="V237">
        <v>0</v>
      </c>
      <c r="W237">
        <v>0</v>
      </c>
    </row>
    <row r="238" spans="1:23" x14ac:dyDescent="0.3">
      <c r="A238">
        <v>4319703577</v>
      </c>
      <c r="B238" s="1">
        <v>42473</v>
      </c>
      <c r="C238" t="str">
        <f t="shared" si="3"/>
        <v>Wednesday</v>
      </c>
      <c r="D238">
        <v>8204</v>
      </c>
      <c r="E238">
        <v>5.5</v>
      </c>
      <c r="F238">
        <v>5.5</v>
      </c>
      <c r="G238">
        <v>0</v>
      </c>
      <c r="H238">
        <v>0.52999997099999996</v>
      </c>
      <c r="I238">
        <v>0.58999997400000004</v>
      </c>
      <c r="J238">
        <v>1.309999943</v>
      </c>
      <c r="K238">
        <v>0</v>
      </c>
      <c r="L238">
        <v>8</v>
      </c>
      <c r="M238">
        <v>15</v>
      </c>
      <c r="N238">
        <v>96</v>
      </c>
      <c r="O238">
        <v>1234</v>
      </c>
      <c r="P238">
        <v>2135</v>
      </c>
      <c r="Q238">
        <f>SUM(daily_activity3[[#This Row],[VeryActiveMinutes]:[SedentaryMinutes]])</f>
        <v>1353</v>
      </c>
      <c r="R238">
        <f>daily_activity3[[#This Row],[Total Mintues]]/60</f>
        <v>22.55</v>
      </c>
      <c r="S238">
        <f>IFERROR(daily_activity3[[#This Row],[TotalDistance]]/daily_activity3[[#This Row],[TotalSteps]],0)</f>
        <v>6.7040468064358846E-4</v>
      </c>
      <c r="T238">
        <f>IFERROR(daily_activity3[[#This Row],[TrackerDistance]]/(daily_activity3[[#This Row],[Total Mintues]]*daily_activity3[[#This Row],[Step Length]]),0)</f>
        <v>6.0635624538063562</v>
      </c>
      <c r="U238">
        <v>535</v>
      </c>
      <c r="V238">
        <v>557</v>
      </c>
      <c r="W238">
        <v>22</v>
      </c>
    </row>
    <row r="239" spans="1:23" x14ac:dyDescent="0.3">
      <c r="A239">
        <v>4319703577</v>
      </c>
      <c r="B239" s="1">
        <v>42474</v>
      </c>
      <c r="C239" t="str">
        <f t="shared" si="3"/>
        <v>Thursday</v>
      </c>
      <c r="D239">
        <v>10210</v>
      </c>
      <c r="E239">
        <v>6.8800001139999996</v>
      </c>
      <c r="F239">
        <v>6.8800001139999996</v>
      </c>
      <c r="G239">
        <v>0</v>
      </c>
      <c r="H239">
        <v>0.109999999</v>
      </c>
      <c r="I239">
        <v>0.33000001299999998</v>
      </c>
      <c r="J239">
        <v>6.4400000569999998</v>
      </c>
      <c r="K239">
        <v>0</v>
      </c>
      <c r="L239">
        <v>1</v>
      </c>
      <c r="M239">
        <v>9</v>
      </c>
      <c r="N239">
        <v>339</v>
      </c>
      <c r="O239">
        <v>589</v>
      </c>
      <c r="P239">
        <v>2302</v>
      </c>
      <c r="Q239">
        <f>SUM(daily_activity3[[#This Row],[VeryActiveMinutes]:[SedentaryMinutes]])</f>
        <v>938</v>
      </c>
      <c r="R239">
        <f>daily_activity3[[#This Row],[Total Mintues]]/60</f>
        <v>15.633333333333333</v>
      </c>
      <c r="S239">
        <f>IFERROR(daily_activity3[[#This Row],[TotalDistance]]/daily_activity3[[#This Row],[TotalSteps]],0)</f>
        <v>6.7384917864838387E-4</v>
      </c>
      <c r="T239">
        <f>IFERROR(daily_activity3[[#This Row],[TrackerDistance]]/(daily_activity3[[#This Row],[Total Mintues]]*daily_activity3[[#This Row],[Step Length]]),0)</f>
        <v>10.884861407249469</v>
      </c>
      <c r="U239">
        <v>535</v>
      </c>
      <c r="V239">
        <v>557</v>
      </c>
      <c r="W239">
        <v>22</v>
      </c>
    </row>
    <row r="240" spans="1:23" x14ac:dyDescent="0.3">
      <c r="A240">
        <v>4319703577</v>
      </c>
      <c r="B240" s="1">
        <v>42475</v>
      </c>
      <c r="C240" t="str">
        <f t="shared" si="3"/>
        <v>Friday</v>
      </c>
      <c r="D240">
        <v>5664</v>
      </c>
      <c r="E240">
        <v>3.7999999519999998</v>
      </c>
      <c r="F240">
        <v>3.7999999519999998</v>
      </c>
      <c r="G240">
        <v>0</v>
      </c>
      <c r="H240">
        <v>0</v>
      </c>
      <c r="I240">
        <v>0</v>
      </c>
      <c r="J240">
        <v>3.7999999519999998</v>
      </c>
      <c r="K240">
        <v>0</v>
      </c>
      <c r="L240">
        <v>0</v>
      </c>
      <c r="M240">
        <v>0</v>
      </c>
      <c r="N240">
        <v>228</v>
      </c>
      <c r="O240">
        <v>752</v>
      </c>
      <c r="P240">
        <v>1985</v>
      </c>
      <c r="Q240">
        <f>SUM(daily_activity3[[#This Row],[VeryActiveMinutes]:[SedentaryMinutes]])</f>
        <v>980</v>
      </c>
      <c r="R240">
        <f>daily_activity3[[#This Row],[Total Mintues]]/60</f>
        <v>16.333333333333332</v>
      </c>
      <c r="S240">
        <f>IFERROR(daily_activity3[[#This Row],[TotalDistance]]/daily_activity3[[#This Row],[TotalSteps]],0)</f>
        <v>6.7090394632768357E-4</v>
      </c>
      <c r="T240">
        <f>IFERROR(daily_activity3[[#This Row],[TrackerDistance]]/(daily_activity3[[#This Row],[Total Mintues]]*daily_activity3[[#This Row],[Step Length]]),0)</f>
        <v>5.7795918367346939</v>
      </c>
      <c r="U240">
        <v>535</v>
      </c>
      <c r="V240">
        <v>557</v>
      </c>
      <c r="W240">
        <v>22</v>
      </c>
    </row>
    <row r="241" spans="1:23" x14ac:dyDescent="0.3">
      <c r="A241">
        <v>4319703577</v>
      </c>
      <c r="B241" s="1">
        <v>42476</v>
      </c>
      <c r="C241" t="str">
        <f t="shared" si="3"/>
        <v>Saturday</v>
      </c>
      <c r="D241">
        <v>4744</v>
      </c>
      <c r="E241">
        <v>3.1800000669999999</v>
      </c>
      <c r="F241">
        <v>3.1800000669999999</v>
      </c>
      <c r="G241">
        <v>0</v>
      </c>
      <c r="H241">
        <v>0</v>
      </c>
      <c r="I241">
        <v>0</v>
      </c>
      <c r="J241">
        <v>3.1800000669999999</v>
      </c>
      <c r="K241">
        <v>0</v>
      </c>
      <c r="L241">
        <v>0</v>
      </c>
      <c r="M241">
        <v>0</v>
      </c>
      <c r="N241">
        <v>194</v>
      </c>
      <c r="O241">
        <v>724</v>
      </c>
      <c r="P241">
        <v>1884</v>
      </c>
      <c r="Q241">
        <f>SUM(daily_activity3[[#This Row],[VeryActiveMinutes]:[SedentaryMinutes]])</f>
        <v>918</v>
      </c>
      <c r="R241">
        <f>daily_activity3[[#This Row],[Total Mintues]]/60</f>
        <v>15.3</v>
      </c>
      <c r="S241">
        <f>IFERROR(daily_activity3[[#This Row],[TotalDistance]]/daily_activity3[[#This Row],[TotalSteps]],0)</f>
        <v>6.7032041884485666E-4</v>
      </c>
      <c r="T241">
        <f>IFERROR(daily_activity3[[#This Row],[TrackerDistance]]/(daily_activity3[[#This Row],[Total Mintues]]*daily_activity3[[#This Row],[Step Length]]),0)</f>
        <v>5.1677559912854036</v>
      </c>
      <c r="U241">
        <v>535</v>
      </c>
      <c r="V241">
        <v>557</v>
      </c>
      <c r="W241">
        <v>22</v>
      </c>
    </row>
    <row r="242" spans="1:23" x14ac:dyDescent="0.3">
      <c r="A242">
        <v>4319703577</v>
      </c>
      <c r="B242" s="1">
        <v>42477</v>
      </c>
      <c r="C242" t="str">
        <f t="shared" si="3"/>
        <v>Sunday</v>
      </c>
      <c r="D242">
        <v>29</v>
      </c>
      <c r="E242">
        <v>0.02</v>
      </c>
      <c r="F242">
        <v>0.02</v>
      </c>
      <c r="G242">
        <v>0</v>
      </c>
      <c r="H242">
        <v>0</v>
      </c>
      <c r="I242">
        <v>0</v>
      </c>
      <c r="J242">
        <v>0.02</v>
      </c>
      <c r="K242">
        <v>0</v>
      </c>
      <c r="L242">
        <v>0</v>
      </c>
      <c r="M242">
        <v>0</v>
      </c>
      <c r="N242">
        <v>3</v>
      </c>
      <c r="O242">
        <v>1363</v>
      </c>
      <c r="P242">
        <v>1464</v>
      </c>
      <c r="Q242">
        <f>SUM(daily_activity3[[#This Row],[VeryActiveMinutes]:[SedentaryMinutes]])</f>
        <v>1366</v>
      </c>
      <c r="R242">
        <f>daily_activity3[[#This Row],[Total Mintues]]/60</f>
        <v>22.766666666666666</v>
      </c>
      <c r="S242">
        <f>IFERROR(daily_activity3[[#This Row],[TotalDistance]]/daily_activity3[[#This Row],[TotalSteps]],0)</f>
        <v>6.8965517241379316E-4</v>
      </c>
      <c r="T242">
        <f>IFERROR(daily_activity3[[#This Row],[TrackerDistance]]/(daily_activity3[[#This Row],[Total Mintues]]*daily_activity3[[#This Row],[Step Length]]),0)</f>
        <v>2.1229868228404097E-2</v>
      </c>
      <c r="U242">
        <v>535</v>
      </c>
      <c r="V242">
        <v>557</v>
      </c>
      <c r="W242">
        <v>22</v>
      </c>
    </row>
    <row r="243" spans="1:23" x14ac:dyDescent="0.3">
      <c r="A243">
        <v>4319703577</v>
      </c>
      <c r="B243" s="1">
        <v>42478</v>
      </c>
      <c r="C243" t="str">
        <f t="shared" si="3"/>
        <v>Monday</v>
      </c>
      <c r="D243">
        <v>2276</v>
      </c>
      <c r="E243">
        <v>1.5499999520000001</v>
      </c>
      <c r="F243">
        <v>1.5499999520000001</v>
      </c>
      <c r="G243">
        <v>0</v>
      </c>
      <c r="H243">
        <v>7.0000000000000007E-2</v>
      </c>
      <c r="I243">
        <v>0.33000001299999998</v>
      </c>
      <c r="J243">
        <v>1.1200000050000001</v>
      </c>
      <c r="K243">
        <v>0</v>
      </c>
      <c r="L243">
        <v>1</v>
      </c>
      <c r="M243">
        <v>9</v>
      </c>
      <c r="N243">
        <v>58</v>
      </c>
      <c r="O243">
        <v>824</v>
      </c>
      <c r="P243">
        <v>1632</v>
      </c>
      <c r="Q243">
        <f>SUM(daily_activity3[[#This Row],[VeryActiveMinutes]:[SedentaryMinutes]])</f>
        <v>892</v>
      </c>
      <c r="R243">
        <f>daily_activity3[[#This Row],[Total Mintues]]/60</f>
        <v>14.866666666666667</v>
      </c>
      <c r="S243">
        <f>IFERROR(daily_activity3[[#This Row],[TotalDistance]]/daily_activity3[[#This Row],[TotalSteps]],0)</f>
        <v>6.8101931107205629E-4</v>
      </c>
      <c r="T243">
        <f>IFERROR(daily_activity3[[#This Row],[TrackerDistance]]/(daily_activity3[[#This Row],[Total Mintues]]*daily_activity3[[#This Row],[Step Length]]),0)</f>
        <v>2.551569506726457</v>
      </c>
      <c r="U243">
        <v>535</v>
      </c>
      <c r="V243">
        <v>557</v>
      </c>
      <c r="W243">
        <v>22</v>
      </c>
    </row>
    <row r="244" spans="1:23" x14ac:dyDescent="0.3">
      <c r="A244">
        <v>4319703577</v>
      </c>
      <c r="B244" s="1">
        <v>42479</v>
      </c>
      <c r="C244" t="str">
        <f t="shared" si="3"/>
        <v>Tuesday</v>
      </c>
      <c r="D244">
        <v>8925</v>
      </c>
      <c r="E244">
        <v>5.9899997709999999</v>
      </c>
      <c r="F244">
        <v>5.9899997709999999</v>
      </c>
      <c r="G244">
        <v>0</v>
      </c>
      <c r="H244">
        <v>0</v>
      </c>
      <c r="I244">
        <v>0</v>
      </c>
      <c r="J244">
        <v>5.9899997709999999</v>
      </c>
      <c r="K244">
        <v>0</v>
      </c>
      <c r="L244">
        <v>0</v>
      </c>
      <c r="M244">
        <v>0</v>
      </c>
      <c r="N244">
        <v>311</v>
      </c>
      <c r="O244">
        <v>604</v>
      </c>
      <c r="P244">
        <v>2200</v>
      </c>
      <c r="Q244">
        <f>SUM(daily_activity3[[#This Row],[VeryActiveMinutes]:[SedentaryMinutes]])</f>
        <v>915</v>
      </c>
      <c r="R244">
        <f>daily_activity3[[#This Row],[Total Mintues]]/60</f>
        <v>15.25</v>
      </c>
      <c r="S244">
        <f>IFERROR(daily_activity3[[#This Row],[TotalDistance]]/daily_activity3[[#This Row],[TotalSteps]],0)</f>
        <v>6.7114843372549019E-4</v>
      </c>
      <c r="T244">
        <f>IFERROR(daily_activity3[[#This Row],[TrackerDistance]]/(daily_activity3[[#This Row],[Total Mintues]]*daily_activity3[[#This Row],[Step Length]]),0)</f>
        <v>9.7540983606557372</v>
      </c>
      <c r="U244">
        <v>535</v>
      </c>
      <c r="V244">
        <v>557</v>
      </c>
      <c r="W244">
        <v>22</v>
      </c>
    </row>
    <row r="245" spans="1:23" x14ac:dyDescent="0.3">
      <c r="A245">
        <v>4319703577</v>
      </c>
      <c r="B245" s="1">
        <v>42480</v>
      </c>
      <c r="C245" t="str">
        <f t="shared" si="3"/>
        <v>Wednesday</v>
      </c>
      <c r="D245">
        <v>8954</v>
      </c>
      <c r="E245">
        <v>6.0100002290000001</v>
      </c>
      <c r="F245">
        <v>6.0100002290000001</v>
      </c>
      <c r="G245">
        <v>0</v>
      </c>
      <c r="H245">
        <v>0</v>
      </c>
      <c r="I245">
        <v>0.68000000699999996</v>
      </c>
      <c r="J245">
        <v>5.3099999430000002</v>
      </c>
      <c r="K245">
        <v>0</v>
      </c>
      <c r="L245">
        <v>0</v>
      </c>
      <c r="M245">
        <v>18</v>
      </c>
      <c r="N245">
        <v>306</v>
      </c>
      <c r="O245">
        <v>671</v>
      </c>
      <c r="P245">
        <v>2220</v>
      </c>
      <c r="Q245">
        <f>SUM(daily_activity3[[#This Row],[VeryActiveMinutes]:[SedentaryMinutes]])</f>
        <v>995</v>
      </c>
      <c r="R245">
        <f>daily_activity3[[#This Row],[Total Mintues]]/60</f>
        <v>16.583333333333332</v>
      </c>
      <c r="S245">
        <f>IFERROR(daily_activity3[[#This Row],[TotalDistance]]/daily_activity3[[#This Row],[TotalSteps]],0)</f>
        <v>6.7120842405628766E-4</v>
      </c>
      <c r="T245">
        <f>IFERROR(daily_activity3[[#This Row],[TrackerDistance]]/(daily_activity3[[#This Row],[Total Mintues]]*daily_activity3[[#This Row],[Step Length]]),0)</f>
        <v>8.9989949748743712</v>
      </c>
      <c r="U245">
        <v>535</v>
      </c>
      <c r="V245">
        <v>557</v>
      </c>
      <c r="W245">
        <v>22</v>
      </c>
    </row>
    <row r="246" spans="1:23" x14ac:dyDescent="0.3">
      <c r="A246">
        <v>4319703577</v>
      </c>
      <c r="B246" s="1">
        <v>42481</v>
      </c>
      <c r="C246" t="str">
        <f t="shared" si="3"/>
        <v>Thursday</v>
      </c>
      <c r="D246">
        <v>3702</v>
      </c>
      <c r="E246">
        <v>2.4800000190000002</v>
      </c>
      <c r="F246">
        <v>2.4800000190000002</v>
      </c>
      <c r="G246">
        <v>0</v>
      </c>
      <c r="H246">
        <v>0</v>
      </c>
      <c r="I246">
        <v>0</v>
      </c>
      <c r="J246">
        <v>0.34999999399999998</v>
      </c>
      <c r="K246">
        <v>0</v>
      </c>
      <c r="L246">
        <v>0</v>
      </c>
      <c r="M246">
        <v>0</v>
      </c>
      <c r="N246">
        <v>34</v>
      </c>
      <c r="O246">
        <v>1265</v>
      </c>
      <c r="P246">
        <v>1792</v>
      </c>
      <c r="Q246">
        <f>SUM(daily_activity3[[#This Row],[VeryActiveMinutes]:[SedentaryMinutes]])</f>
        <v>1299</v>
      </c>
      <c r="R246">
        <f>daily_activity3[[#This Row],[Total Mintues]]/60</f>
        <v>21.65</v>
      </c>
      <c r="S246">
        <f>IFERROR(daily_activity3[[#This Row],[TotalDistance]]/daily_activity3[[#This Row],[TotalSteps]],0)</f>
        <v>6.699081628849271E-4</v>
      </c>
      <c r="T246">
        <f>IFERROR(daily_activity3[[#This Row],[TrackerDistance]]/(daily_activity3[[#This Row],[Total Mintues]]*daily_activity3[[#This Row],[Step Length]]),0)</f>
        <v>2.8498845265588915</v>
      </c>
      <c r="U246">
        <v>535</v>
      </c>
      <c r="V246">
        <v>557</v>
      </c>
      <c r="W246">
        <v>22</v>
      </c>
    </row>
    <row r="247" spans="1:23" x14ac:dyDescent="0.3">
      <c r="A247">
        <v>4319703577</v>
      </c>
      <c r="B247" s="1">
        <v>42482</v>
      </c>
      <c r="C247" t="str">
        <f t="shared" si="3"/>
        <v>Friday</v>
      </c>
      <c r="D247">
        <v>4500</v>
      </c>
      <c r="E247">
        <v>3.0199999809999998</v>
      </c>
      <c r="F247">
        <v>3.0199999809999998</v>
      </c>
      <c r="G247">
        <v>0</v>
      </c>
      <c r="H247">
        <v>5.9999998999999998E-2</v>
      </c>
      <c r="I247">
        <v>0.810000002</v>
      </c>
      <c r="J247">
        <v>2.1500000950000002</v>
      </c>
      <c r="K247">
        <v>0</v>
      </c>
      <c r="L247">
        <v>1</v>
      </c>
      <c r="M247">
        <v>19</v>
      </c>
      <c r="N247">
        <v>176</v>
      </c>
      <c r="O247">
        <v>709</v>
      </c>
      <c r="P247">
        <v>1886</v>
      </c>
      <c r="Q247">
        <f>SUM(daily_activity3[[#This Row],[VeryActiveMinutes]:[SedentaryMinutes]])</f>
        <v>905</v>
      </c>
      <c r="R247">
        <f>daily_activity3[[#This Row],[Total Mintues]]/60</f>
        <v>15.083333333333334</v>
      </c>
      <c r="S247">
        <f>IFERROR(daily_activity3[[#This Row],[TotalDistance]]/daily_activity3[[#This Row],[TotalSteps]],0)</f>
        <v>6.7111110688888886E-4</v>
      </c>
      <c r="T247">
        <f>IFERROR(daily_activity3[[#This Row],[TrackerDistance]]/(daily_activity3[[#This Row],[Total Mintues]]*daily_activity3[[#This Row],[Step Length]]),0)</f>
        <v>4.9723756906077341</v>
      </c>
      <c r="U247">
        <v>535</v>
      </c>
      <c r="V247">
        <v>557</v>
      </c>
      <c r="W247">
        <v>22</v>
      </c>
    </row>
    <row r="248" spans="1:23" x14ac:dyDescent="0.3">
      <c r="A248">
        <v>4319703577</v>
      </c>
      <c r="B248" s="1">
        <v>42483</v>
      </c>
      <c r="C248" t="str">
        <f t="shared" si="3"/>
        <v>Saturday</v>
      </c>
      <c r="D248">
        <v>4935</v>
      </c>
      <c r="E248">
        <v>3.3099999430000002</v>
      </c>
      <c r="F248">
        <v>3.3099999430000002</v>
      </c>
      <c r="G248">
        <v>0</v>
      </c>
      <c r="H248">
        <v>0</v>
      </c>
      <c r="I248">
        <v>0</v>
      </c>
      <c r="J248">
        <v>3.3099999430000002</v>
      </c>
      <c r="K248">
        <v>0</v>
      </c>
      <c r="L248">
        <v>0</v>
      </c>
      <c r="M248">
        <v>0</v>
      </c>
      <c r="N248">
        <v>233</v>
      </c>
      <c r="O248">
        <v>546</v>
      </c>
      <c r="P248">
        <v>1945</v>
      </c>
      <c r="Q248">
        <f>SUM(daily_activity3[[#This Row],[VeryActiveMinutes]:[SedentaryMinutes]])</f>
        <v>779</v>
      </c>
      <c r="R248">
        <f>daily_activity3[[#This Row],[Total Mintues]]/60</f>
        <v>12.983333333333333</v>
      </c>
      <c r="S248">
        <f>IFERROR(daily_activity3[[#This Row],[TotalDistance]]/daily_activity3[[#This Row],[TotalSteps]],0)</f>
        <v>6.7071934002026342E-4</v>
      </c>
      <c r="T248">
        <f>IFERROR(daily_activity3[[#This Row],[TrackerDistance]]/(daily_activity3[[#This Row],[Total Mintues]]*daily_activity3[[#This Row],[Step Length]]),0)</f>
        <v>6.3350449293966626</v>
      </c>
      <c r="U248">
        <v>535</v>
      </c>
      <c r="V248">
        <v>557</v>
      </c>
      <c r="W248">
        <v>22</v>
      </c>
    </row>
    <row r="249" spans="1:23" x14ac:dyDescent="0.3">
      <c r="A249">
        <v>4319703577</v>
      </c>
      <c r="B249" s="1">
        <v>42484</v>
      </c>
      <c r="C249" t="str">
        <f t="shared" si="3"/>
        <v>Sunday</v>
      </c>
      <c r="D249">
        <v>4081</v>
      </c>
      <c r="E249">
        <v>2.7400000100000002</v>
      </c>
      <c r="F249">
        <v>2.7400000100000002</v>
      </c>
      <c r="G249">
        <v>0</v>
      </c>
      <c r="H249">
        <v>5.9999998999999998E-2</v>
      </c>
      <c r="I249">
        <v>0.20000000300000001</v>
      </c>
      <c r="J249">
        <v>2.4700000289999999</v>
      </c>
      <c r="K249">
        <v>0</v>
      </c>
      <c r="L249">
        <v>1</v>
      </c>
      <c r="M249">
        <v>5</v>
      </c>
      <c r="N249">
        <v>191</v>
      </c>
      <c r="O249">
        <v>692</v>
      </c>
      <c r="P249">
        <v>1880</v>
      </c>
      <c r="Q249">
        <f>SUM(daily_activity3[[#This Row],[VeryActiveMinutes]:[SedentaryMinutes]])</f>
        <v>889</v>
      </c>
      <c r="R249">
        <f>daily_activity3[[#This Row],[Total Mintues]]/60</f>
        <v>14.816666666666666</v>
      </c>
      <c r="S249">
        <f>IFERROR(daily_activity3[[#This Row],[TotalDistance]]/daily_activity3[[#This Row],[TotalSteps]],0)</f>
        <v>6.7140407008086257E-4</v>
      </c>
      <c r="T249">
        <f>IFERROR(daily_activity3[[#This Row],[TrackerDistance]]/(daily_activity3[[#This Row],[Total Mintues]]*daily_activity3[[#This Row],[Step Length]]),0)</f>
        <v>4.590551181102362</v>
      </c>
      <c r="U249">
        <v>535</v>
      </c>
      <c r="V249">
        <v>557</v>
      </c>
      <c r="W249">
        <v>22</v>
      </c>
    </row>
    <row r="250" spans="1:23" x14ac:dyDescent="0.3">
      <c r="A250">
        <v>4319703577</v>
      </c>
      <c r="B250" s="1">
        <v>42485</v>
      </c>
      <c r="C250" t="str">
        <f t="shared" si="3"/>
        <v>Monday</v>
      </c>
      <c r="D250">
        <v>9259</v>
      </c>
      <c r="E250">
        <v>6.2100000380000004</v>
      </c>
      <c r="F250">
        <v>6.2100000380000004</v>
      </c>
      <c r="G250">
        <v>0</v>
      </c>
      <c r="H250">
        <v>0</v>
      </c>
      <c r="I250">
        <v>0.280000001</v>
      </c>
      <c r="J250">
        <v>5.9299998279999997</v>
      </c>
      <c r="K250">
        <v>0</v>
      </c>
      <c r="L250">
        <v>0</v>
      </c>
      <c r="M250">
        <v>8</v>
      </c>
      <c r="N250">
        <v>390</v>
      </c>
      <c r="O250">
        <v>544</v>
      </c>
      <c r="P250">
        <v>2314</v>
      </c>
      <c r="Q250">
        <f>SUM(daily_activity3[[#This Row],[VeryActiveMinutes]:[SedentaryMinutes]])</f>
        <v>942</v>
      </c>
      <c r="R250">
        <f>daily_activity3[[#This Row],[Total Mintues]]/60</f>
        <v>15.7</v>
      </c>
      <c r="S250">
        <f>IFERROR(daily_activity3[[#This Row],[TotalDistance]]/daily_activity3[[#This Row],[TotalSteps]],0)</f>
        <v>6.706987836699428E-4</v>
      </c>
      <c r="T250">
        <f>IFERROR(daily_activity3[[#This Row],[TrackerDistance]]/(daily_activity3[[#This Row],[Total Mintues]]*daily_activity3[[#This Row],[Step Length]]),0)</f>
        <v>9.829087048832271</v>
      </c>
      <c r="U250">
        <v>535</v>
      </c>
      <c r="V250">
        <v>557</v>
      </c>
      <c r="W250">
        <v>22</v>
      </c>
    </row>
    <row r="251" spans="1:23" x14ac:dyDescent="0.3">
      <c r="A251">
        <v>4319703577</v>
      </c>
      <c r="B251" s="1">
        <v>42486</v>
      </c>
      <c r="C251" t="str">
        <f t="shared" si="3"/>
        <v>Tuesday</v>
      </c>
      <c r="D251">
        <v>9899</v>
      </c>
      <c r="E251">
        <v>6.6399998660000001</v>
      </c>
      <c r="F251">
        <v>6.6399998660000001</v>
      </c>
      <c r="G251">
        <v>0</v>
      </c>
      <c r="H251">
        <v>0.56999999300000004</v>
      </c>
      <c r="I251">
        <v>0.920000017</v>
      </c>
      <c r="J251">
        <v>5.1500000950000002</v>
      </c>
      <c r="K251">
        <v>0</v>
      </c>
      <c r="L251">
        <v>8</v>
      </c>
      <c r="M251">
        <v>21</v>
      </c>
      <c r="N251">
        <v>288</v>
      </c>
      <c r="O251">
        <v>649</v>
      </c>
      <c r="P251">
        <v>2236</v>
      </c>
      <c r="Q251">
        <f>SUM(daily_activity3[[#This Row],[VeryActiveMinutes]:[SedentaryMinutes]])</f>
        <v>966</v>
      </c>
      <c r="R251">
        <f>daily_activity3[[#This Row],[Total Mintues]]/60</f>
        <v>16.100000000000001</v>
      </c>
      <c r="S251">
        <f>IFERROR(daily_activity3[[#This Row],[TotalDistance]]/daily_activity3[[#This Row],[TotalSteps]],0)</f>
        <v>6.7077481220325285E-4</v>
      </c>
      <c r="T251">
        <f>IFERROR(daily_activity3[[#This Row],[TrackerDistance]]/(daily_activity3[[#This Row],[Total Mintues]]*daily_activity3[[#This Row],[Step Length]]),0)</f>
        <v>10.247412008281573</v>
      </c>
      <c r="U251">
        <v>535</v>
      </c>
      <c r="V251">
        <v>557</v>
      </c>
      <c r="W251">
        <v>22</v>
      </c>
    </row>
    <row r="252" spans="1:23" x14ac:dyDescent="0.3">
      <c r="A252">
        <v>4319703577</v>
      </c>
      <c r="B252" s="1">
        <v>42487</v>
      </c>
      <c r="C252" t="str">
        <f t="shared" si="3"/>
        <v>Wednesday</v>
      </c>
      <c r="D252">
        <v>10780</v>
      </c>
      <c r="E252">
        <v>7.2300000190000002</v>
      </c>
      <c r="F252">
        <v>7.2300000190000002</v>
      </c>
      <c r="G252">
        <v>0</v>
      </c>
      <c r="H252">
        <v>0.40999999599999998</v>
      </c>
      <c r="I252">
        <v>1.9199999569999999</v>
      </c>
      <c r="J252">
        <v>4.9099998469999999</v>
      </c>
      <c r="K252">
        <v>0</v>
      </c>
      <c r="L252">
        <v>6</v>
      </c>
      <c r="M252">
        <v>47</v>
      </c>
      <c r="N252">
        <v>300</v>
      </c>
      <c r="O252">
        <v>680</v>
      </c>
      <c r="P252">
        <v>2324</v>
      </c>
      <c r="Q252">
        <f>SUM(daily_activity3[[#This Row],[VeryActiveMinutes]:[SedentaryMinutes]])</f>
        <v>1033</v>
      </c>
      <c r="R252">
        <f>daily_activity3[[#This Row],[Total Mintues]]/60</f>
        <v>17.216666666666665</v>
      </c>
      <c r="S252">
        <f>IFERROR(daily_activity3[[#This Row],[TotalDistance]]/daily_activity3[[#This Row],[TotalSteps]],0)</f>
        <v>6.7068645816326534E-4</v>
      </c>
      <c r="T252">
        <f>IFERROR(daily_activity3[[#This Row],[TrackerDistance]]/(daily_activity3[[#This Row],[Total Mintues]]*daily_activity3[[#This Row],[Step Length]]),0)</f>
        <v>10.435624394966119</v>
      </c>
      <c r="U252">
        <v>535</v>
      </c>
      <c r="V252">
        <v>557</v>
      </c>
      <c r="W252">
        <v>22</v>
      </c>
    </row>
    <row r="253" spans="1:23" x14ac:dyDescent="0.3">
      <c r="A253">
        <v>4319703577</v>
      </c>
      <c r="B253" s="1">
        <v>42488</v>
      </c>
      <c r="C253" t="str">
        <f t="shared" si="3"/>
        <v>Thursday</v>
      </c>
      <c r="D253">
        <v>10817</v>
      </c>
      <c r="E253">
        <v>7.2800002099999999</v>
      </c>
      <c r="F253">
        <v>7.2800002099999999</v>
      </c>
      <c r="G253">
        <v>0</v>
      </c>
      <c r="H253">
        <v>1.0099999900000001</v>
      </c>
      <c r="I253">
        <v>0.33000001299999998</v>
      </c>
      <c r="J253">
        <v>5.9400000569999998</v>
      </c>
      <c r="K253">
        <v>0</v>
      </c>
      <c r="L253">
        <v>13</v>
      </c>
      <c r="M253">
        <v>8</v>
      </c>
      <c r="N253">
        <v>359</v>
      </c>
      <c r="O253">
        <v>552</v>
      </c>
      <c r="P253">
        <v>2367</v>
      </c>
      <c r="Q253">
        <f>SUM(daily_activity3[[#This Row],[VeryActiveMinutes]:[SedentaryMinutes]])</f>
        <v>932</v>
      </c>
      <c r="R253">
        <f>daily_activity3[[#This Row],[Total Mintues]]/60</f>
        <v>15.533333333333333</v>
      </c>
      <c r="S253">
        <f>IFERROR(daily_activity3[[#This Row],[TotalDistance]]/daily_activity3[[#This Row],[TotalSteps]],0)</f>
        <v>6.7301471849865954E-4</v>
      </c>
      <c r="T253">
        <f>IFERROR(daily_activity3[[#This Row],[TrackerDistance]]/(daily_activity3[[#This Row],[Total Mintues]]*daily_activity3[[#This Row],[Step Length]]),0)</f>
        <v>11.606223175965665</v>
      </c>
      <c r="U253">
        <v>535</v>
      </c>
      <c r="V253">
        <v>557</v>
      </c>
      <c r="W253">
        <v>22</v>
      </c>
    </row>
    <row r="254" spans="1:23" x14ac:dyDescent="0.3">
      <c r="A254">
        <v>4319703577</v>
      </c>
      <c r="B254" s="1">
        <v>42489</v>
      </c>
      <c r="C254" t="str">
        <f t="shared" si="3"/>
        <v>Friday</v>
      </c>
      <c r="D254">
        <v>7990</v>
      </c>
      <c r="E254">
        <v>5.3600001339999999</v>
      </c>
      <c r="F254">
        <v>5.3600001339999999</v>
      </c>
      <c r="G254">
        <v>0</v>
      </c>
      <c r="H254">
        <v>0.44999998800000002</v>
      </c>
      <c r="I254">
        <v>0.790000021</v>
      </c>
      <c r="J254">
        <v>4.1199998860000004</v>
      </c>
      <c r="K254">
        <v>0</v>
      </c>
      <c r="L254">
        <v>6</v>
      </c>
      <c r="M254">
        <v>18</v>
      </c>
      <c r="N254">
        <v>289</v>
      </c>
      <c r="O254">
        <v>624</v>
      </c>
      <c r="P254">
        <v>2175</v>
      </c>
      <c r="Q254">
        <f>SUM(daily_activity3[[#This Row],[VeryActiveMinutes]:[SedentaryMinutes]])</f>
        <v>937</v>
      </c>
      <c r="R254">
        <f>daily_activity3[[#This Row],[Total Mintues]]/60</f>
        <v>15.616666666666667</v>
      </c>
      <c r="S254">
        <f>IFERROR(daily_activity3[[#This Row],[TotalDistance]]/daily_activity3[[#This Row],[TotalSteps]],0)</f>
        <v>6.7083856495619521E-4</v>
      </c>
      <c r="T254">
        <f>IFERROR(daily_activity3[[#This Row],[TrackerDistance]]/(daily_activity3[[#This Row],[Total Mintues]]*daily_activity3[[#This Row],[Step Length]]),0)</f>
        <v>8.5272145144076834</v>
      </c>
      <c r="U254">
        <v>535</v>
      </c>
      <c r="V254">
        <v>557</v>
      </c>
      <c r="W254">
        <v>22</v>
      </c>
    </row>
    <row r="255" spans="1:23" x14ac:dyDescent="0.3">
      <c r="A255">
        <v>4319703577</v>
      </c>
      <c r="B255" s="1">
        <v>42490</v>
      </c>
      <c r="C255" t="str">
        <f t="shared" si="3"/>
        <v>Saturday</v>
      </c>
      <c r="D255">
        <v>8221</v>
      </c>
      <c r="E255">
        <v>5.5199999809999998</v>
      </c>
      <c r="F255">
        <v>5.5199999809999998</v>
      </c>
      <c r="G255">
        <v>0</v>
      </c>
      <c r="H255">
        <v>0.40000000600000002</v>
      </c>
      <c r="I255">
        <v>1.6100000139999999</v>
      </c>
      <c r="J255">
        <v>3.5099999899999998</v>
      </c>
      <c r="K255">
        <v>0</v>
      </c>
      <c r="L255">
        <v>6</v>
      </c>
      <c r="M255">
        <v>38</v>
      </c>
      <c r="N255">
        <v>196</v>
      </c>
      <c r="O255">
        <v>695</v>
      </c>
      <c r="P255">
        <v>2092</v>
      </c>
      <c r="Q255">
        <f>SUM(daily_activity3[[#This Row],[VeryActiveMinutes]:[SedentaryMinutes]])</f>
        <v>935</v>
      </c>
      <c r="R255">
        <f>daily_activity3[[#This Row],[Total Mintues]]/60</f>
        <v>15.583333333333334</v>
      </c>
      <c r="S255">
        <f>IFERROR(daily_activity3[[#This Row],[TotalDistance]]/daily_activity3[[#This Row],[TotalSteps]],0)</f>
        <v>6.7145115934801112E-4</v>
      </c>
      <c r="T255">
        <f>IFERROR(daily_activity3[[#This Row],[TrackerDistance]]/(daily_activity3[[#This Row],[Total Mintues]]*daily_activity3[[#This Row],[Step Length]]),0)</f>
        <v>8.7925133689839576</v>
      </c>
      <c r="U255">
        <v>535</v>
      </c>
      <c r="V255">
        <v>557</v>
      </c>
      <c r="W255">
        <v>22</v>
      </c>
    </row>
    <row r="256" spans="1:23" x14ac:dyDescent="0.3">
      <c r="A256">
        <v>4388161847</v>
      </c>
      <c r="B256" s="1">
        <v>42473</v>
      </c>
      <c r="C256" t="str">
        <f t="shared" si="3"/>
        <v>Wednesday</v>
      </c>
      <c r="D256">
        <v>10993</v>
      </c>
      <c r="E256">
        <v>8.4499998089999995</v>
      </c>
      <c r="F256">
        <v>8.4499998089999995</v>
      </c>
      <c r="G256">
        <v>0</v>
      </c>
      <c r="H256">
        <v>5.9999998999999998E-2</v>
      </c>
      <c r="I256">
        <v>0.62999999500000003</v>
      </c>
      <c r="J256">
        <v>3.880000114</v>
      </c>
      <c r="K256">
        <v>0</v>
      </c>
      <c r="L256">
        <v>1</v>
      </c>
      <c r="M256">
        <v>14</v>
      </c>
      <c r="N256">
        <v>150</v>
      </c>
      <c r="O256">
        <v>1275</v>
      </c>
      <c r="P256">
        <v>3092</v>
      </c>
      <c r="Q256">
        <f>SUM(daily_activity3[[#This Row],[VeryActiveMinutes]:[SedentaryMinutes]])</f>
        <v>1440</v>
      </c>
      <c r="R256">
        <f>daily_activity3[[#This Row],[Total Mintues]]/60</f>
        <v>24</v>
      </c>
      <c r="S256">
        <f>IFERROR(daily_activity3[[#This Row],[TotalDistance]]/daily_activity3[[#This Row],[TotalSteps]],0)</f>
        <v>7.6867095506231238E-4</v>
      </c>
      <c r="T256">
        <f>IFERROR(daily_activity3[[#This Row],[TrackerDistance]]/(daily_activity3[[#This Row],[Total Mintues]]*daily_activity3[[#This Row],[Step Length]]),0)</f>
        <v>7.634027777777777</v>
      </c>
      <c r="U256">
        <v>499</v>
      </c>
      <c r="V256">
        <v>526</v>
      </c>
      <c r="W256">
        <v>27</v>
      </c>
    </row>
    <row r="257" spans="1:23" x14ac:dyDescent="0.3">
      <c r="A257">
        <v>4388161847</v>
      </c>
      <c r="B257" s="1">
        <v>42474</v>
      </c>
      <c r="C257" t="str">
        <f t="shared" si="3"/>
        <v>Thursday</v>
      </c>
      <c r="D257">
        <v>8863</v>
      </c>
      <c r="E257">
        <v>6.8200001720000003</v>
      </c>
      <c r="F257">
        <v>6.8200001720000003</v>
      </c>
      <c r="G257">
        <v>0</v>
      </c>
      <c r="H257">
        <v>0.12999999500000001</v>
      </c>
      <c r="I257">
        <v>1.0700000519999999</v>
      </c>
      <c r="J257">
        <v>5.6199998860000004</v>
      </c>
      <c r="K257">
        <v>0</v>
      </c>
      <c r="L257">
        <v>10</v>
      </c>
      <c r="M257">
        <v>35</v>
      </c>
      <c r="N257">
        <v>219</v>
      </c>
      <c r="O257">
        <v>945</v>
      </c>
      <c r="P257">
        <v>2998</v>
      </c>
      <c r="Q257">
        <f>SUM(daily_activity3[[#This Row],[VeryActiveMinutes]:[SedentaryMinutes]])</f>
        <v>1209</v>
      </c>
      <c r="R257">
        <f>daily_activity3[[#This Row],[Total Mintues]]/60</f>
        <v>20.149999999999999</v>
      </c>
      <c r="S257">
        <f>IFERROR(daily_activity3[[#This Row],[TotalDistance]]/daily_activity3[[#This Row],[TotalSteps]],0)</f>
        <v>7.6949116236037468E-4</v>
      </c>
      <c r="T257">
        <f>IFERROR(daily_activity3[[#This Row],[TrackerDistance]]/(daily_activity3[[#This Row],[Total Mintues]]*daily_activity3[[#This Row],[Step Length]]),0)</f>
        <v>7.3308519437551691</v>
      </c>
      <c r="U257">
        <v>499</v>
      </c>
      <c r="V257">
        <v>526</v>
      </c>
      <c r="W257">
        <v>27</v>
      </c>
    </row>
    <row r="258" spans="1:23" x14ac:dyDescent="0.3">
      <c r="A258">
        <v>4388161847</v>
      </c>
      <c r="B258" s="1">
        <v>42475</v>
      </c>
      <c r="C258" t="str">
        <f t="shared" si="3"/>
        <v>Friday</v>
      </c>
      <c r="D258">
        <v>8758</v>
      </c>
      <c r="E258">
        <v>6.7300000190000002</v>
      </c>
      <c r="F258">
        <v>6.7300000190000002</v>
      </c>
      <c r="G258">
        <v>0</v>
      </c>
      <c r="H258">
        <v>0</v>
      </c>
      <c r="I258">
        <v>0</v>
      </c>
      <c r="J258">
        <v>6.7300000190000002</v>
      </c>
      <c r="K258">
        <v>0</v>
      </c>
      <c r="L258">
        <v>0</v>
      </c>
      <c r="M258">
        <v>0</v>
      </c>
      <c r="N258">
        <v>299</v>
      </c>
      <c r="O258">
        <v>837</v>
      </c>
      <c r="P258">
        <v>3066</v>
      </c>
      <c r="Q258">
        <f>SUM(daily_activity3[[#This Row],[VeryActiveMinutes]:[SedentaryMinutes]])</f>
        <v>1136</v>
      </c>
      <c r="R258">
        <f>daily_activity3[[#This Row],[Total Mintues]]/60</f>
        <v>18.933333333333334</v>
      </c>
      <c r="S258">
        <f>IFERROR(daily_activity3[[#This Row],[TotalDistance]]/daily_activity3[[#This Row],[TotalSteps]],0)</f>
        <v>7.6844028533911855E-4</v>
      </c>
      <c r="T258">
        <f>IFERROR(daily_activity3[[#This Row],[TrackerDistance]]/(daily_activity3[[#This Row],[Total Mintues]]*daily_activity3[[#This Row],[Step Length]]),0)</f>
        <v>7.709507042253521</v>
      </c>
      <c r="U258">
        <v>499</v>
      </c>
      <c r="V258">
        <v>526</v>
      </c>
      <c r="W258">
        <v>27</v>
      </c>
    </row>
    <row r="259" spans="1:23" x14ac:dyDescent="0.3">
      <c r="A259">
        <v>4388161847</v>
      </c>
      <c r="B259" s="1">
        <v>42476</v>
      </c>
      <c r="C259" t="str">
        <f t="shared" ref="C259:C322" si="4">TEXT(B259,"dddd")</f>
        <v>Saturday</v>
      </c>
      <c r="D259">
        <v>6580</v>
      </c>
      <c r="E259">
        <v>5.0599999430000002</v>
      </c>
      <c r="F259">
        <v>5.0599999430000002</v>
      </c>
      <c r="G259">
        <v>0</v>
      </c>
      <c r="H259">
        <v>0.209999993</v>
      </c>
      <c r="I259">
        <v>0.40000000600000002</v>
      </c>
      <c r="J259">
        <v>4.4499998090000004</v>
      </c>
      <c r="K259">
        <v>0</v>
      </c>
      <c r="L259">
        <v>6</v>
      </c>
      <c r="M259">
        <v>9</v>
      </c>
      <c r="N259">
        <v>253</v>
      </c>
      <c r="O259">
        <v>609</v>
      </c>
      <c r="P259">
        <v>3073</v>
      </c>
      <c r="Q259">
        <f>SUM(daily_activity3[[#This Row],[VeryActiveMinutes]:[SedentaryMinutes]])</f>
        <v>877</v>
      </c>
      <c r="R259">
        <f>daily_activity3[[#This Row],[Total Mintues]]/60</f>
        <v>14.616666666666667</v>
      </c>
      <c r="S259">
        <f>IFERROR(daily_activity3[[#This Row],[TotalDistance]]/daily_activity3[[#This Row],[TotalSteps]],0)</f>
        <v>7.6899695182370826E-4</v>
      </c>
      <c r="T259">
        <f>IFERROR(daily_activity3[[#This Row],[TrackerDistance]]/(daily_activity3[[#This Row],[Total Mintues]]*daily_activity3[[#This Row],[Step Length]]),0)</f>
        <v>7.5028506271379696</v>
      </c>
      <c r="U259">
        <v>499</v>
      </c>
      <c r="V259">
        <v>526</v>
      </c>
      <c r="W259">
        <v>27</v>
      </c>
    </row>
    <row r="260" spans="1:23" x14ac:dyDescent="0.3">
      <c r="A260">
        <v>4388161847</v>
      </c>
      <c r="B260" s="1">
        <v>42477</v>
      </c>
      <c r="C260" t="str">
        <f t="shared" si="4"/>
        <v>Sunday</v>
      </c>
      <c r="D260">
        <v>4660</v>
      </c>
      <c r="E260">
        <v>3.579999924</v>
      </c>
      <c r="F260">
        <v>3.579999924</v>
      </c>
      <c r="G260">
        <v>0</v>
      </c>
      <c r="H260">
        <v>0</v>
      </c>
      <c r="I260">
        <v>0</v>
      </c>
      <c r="J260">
        <v>3.579999924</v>
      </c>
      <c r="K260">
        <v>0</v>
      </c>
      <c r="L260">
        <v>0</v>
      </c>
      <c r="M260">
        <v>0</v>
      </c>
      <c r="N260">
        <v>201</v>
      </c>
      <c r="O260">
        <v>721</v>
      </c>
      <c r="P260">
        <v>2572</v>
      </c>
      <c r="Q260">
        <f>SUM(daily_activity3[[#This Row],[VeryActiveMinutes]:[SedentaryMinutes]])</f>
        <v>922</v>
      </c>
      <c r="R260">
        <f>daily_activity3[[#This Row],[Total Mintues]]/60</f>
        <v>15.366666666666667</v>
      </c>
      <c r="S260">
        <f>IFERROR(daily_activity3[[#This Row],[TotalDistance]]/daily_activity3[[#This Row],[TotalSteps]],0)</f>
        <v>7.6824032703862665E-4</v>
      </c>
      <c r="T260">
        <f>IFERROR(daily_activity3[[#This Row],[TrackerDistance]]/(daily_activity3[[#This Row],[Total Mintues]]*daily_activity3[[#This Row],[Step Length]]),0)</f>
        <v>5.054229934924078</v>
      </c>
      <c r="U260">
        <v>499</v>
      </c>
      <c r="V260">
        <v>526</v>
      </c>
      <c r="W260">
        <v>27</v>
      </c>
    </row>
    <row r="261" spans="1:23" x14ac:dyDescent="0.3">
      <c r="A261">
        <v>4388161847</v>
      </c>
      <c r="B261" s="1">
        <v>42478</v>
      </c>
      <c r="C261" t="str">
        <f t="shared" si="4"/>
        <v>Monday</v>
      </c>
      <c r="D261">
        <v>11009</v>
      </c>
      <c r="E261">
        <v>9.1000003809999992</v>
      </c>
      <c r="F261">
        <v>9.1000003809999992</v>
      </c>
      <c r="G261">
        <v>0</v>
      </c>
      <c r="H261">
        <v>3.5599999430000002</v>
      </c>
      <c r="I261">
        <v>0.40000000600000002</v>
      </c>
      <c r="J261">
        <v>5.1399998660000001</v>
      </c>
      <c r="K261">
        <v>0</v>
      </c>
      <c r="L261">
        <v>27</v>
      </c>
      <c r="M261">
        <v>8</v>
      </c>
      <c r="N261">
        <v>239</v>
      </c>
      <c r="O261">
        <v>1017</v>
      </c>
      <c r="P261">
        <v>3274</v>
      </c>
      <c r="Q261">
        <f>SUM(daily_activity3[[#This Row],[VeryActiveMinutes]:[SedentaryMinutes]])</f>
        <v>1291</v>
      </c>
      <c r="R261">
        <f>daily_activity3[[#This Row],[Total Mintues]]/60</f>
        <v>21.516666666666666</v>
      </c>
      <c r="S261">
        <f>IFERROR(daily_activity3[[#This Row],[TotalDistance]]/daily_activity3[[#This Row],[TotalSteps]],0)</f>
        <v>8.2659645571804877E-4</v>
      </c>
      <c r="T261">
        <f>IFERROR(daily_activity3[[#This Row],[TrackerDistance]]/(daily_activity3[[#This Row],[Total Mintues]]*daily_activity3[[#This Row],[Step Length]]),0)</f>
        <v>8.5274980635166546</v>
      </c>
      <c r="U261">
        <v>499</v>
      </c>
      <c r="V261">
        <v>526</v>
      </c>
      <c r="W261">
        <v>27</v>
      </c>
    </row>
    <row r="262" spans="1:23" x14ac:dyDescent="0.3">
      <c r="A262">
        <v>4388161847</v>
      </c>
      <c r="B262" s="1">
        <v>42479</v>
      </c>
      <c r="C262" t="str">
        <f t="shared" si="4"/>
        <v>Tuesday</v>
      </c>
      <c r="D262">
        <v>10181</v>
      </c>
      <c r="E262">
        <v>7.829999924</v>
      </c>
      <c r="F262">
        <v>7.829999924</v>
      </c>
      <c r="G262">
        <v>0</v>
      </c>
      <c r="H262">
        <v>1.3700000050000001</v>
      </c>
      <c r="I262">
        <v>0.689999998</v>
      </c>
      <c r="J262">
        <v>5.7699999809999998</v>
      </c>
      <c r="K262">
        <v>0</v>
      </c>
      <c r="L262">
        <v>20</v>
      </c>
      <c r="M262">
        <v>16</v>
      </c>
      <c r="N262">
        <v>249</v>
      </c>
      <c r="O262">
        <v>704</v>
      </c>
      <c r="P262">
        <v>3015</v>
      </c>
      <c r="Q262">
        <f>SUM(daily_activity3[[#This Row],[VeryActiveMinutes]:[SedentaryMinutes]])</f>
        <v>989</v>
      </c>
      <c r="R262">
        <f>daily_activity3[[#This Row],[Total Mintues]]/60</f>
        <v>16.483333333333334</v>
      </c>
      <c r="S262">
        <f>IFERROR(daily_activity3[[#This Row],[TotalDistance]]/daily_activity3[[#This Row],[TotalSteps]],0)</f>
        <v>7.6907965072193303E-4</v>
      </c>
      <c r="T262">
        <f>IFERROR(daily_activity3[[#This Row],[TrackerDistance]]/(daily_activity3[[#This Row],[Total Mintues]]*daily_activity3[[#This Row],[Step Length]]),0)</f>
        <v>10.294236602628917</v>
      </c>
      <c r="U262">
        <v>499</v>
      </c>
      <c r="V262">
        <v>526</v>
      </c>
      <c r="W262">
        <v>27</v>
      </c>
    </row>
    <row r="263" spans="1:23" x14ac:dyDescent="0.3">
      <c r="A263">
        <v>4388161847</v>
      </c>
      <c r="B263" s="1">
        <v>42480</v>
      </c>
      <c r="C263" t="str">
        <f t="shared" si="4"/>
        <v>Wednesday</v>
      </c>
      <c r="D263">
        <v>10553</v>
      </c>
      <c r="E263">
        <v>8.1199998860000004</v>
      </c>
      <c r="F263">
        <v>8.1199998860000004</v>
      </c>
      <c r="G263">
        <v>0</v>
      </c>
      <c r="H263">
        <v>1.1000000240000001</v>
      </c>
      <c r="I263">
        <v>1.7200000289999999</v>
      </c>
      <c r="J263">
        <v>5.2899999619999996</v>
      </c>
      <c r="K263">
        <v>0</v>
      </c>
      <c r="L263">
        <v>19</v>
      </c>
      <c r="M263">
        <v>42</v>
      </c>
      <c r="N263">
        <v>228</v>
      </c>
      <c r="O263">
        <v>696</v>
      </c>
      <c r="P263">
        <v>3083</v>
      </c>
      <c r="Q263">
        <f>SUM(daily_activity3[[#This Row],[VeryActiveMinutes]:[SedentaryMinutes]])</f>
        <v>985</v>
      </c>
      <c r="R263">
        <f>daily_activity3[[#This Row],[Total Mintues]]/60</f>
        <v>16.416666666666668</v>
      </c>
      <c r="S263">
        <f>IFERROR(daily_activity3[[#This Row],[TotalDistance]]/daily_activity3[[#This Row],[TotalSteps]],0)</f>
        <v>7.6944943485264853E-4</v>
      </c>
      <c r="T263">
        <f>IFERROR(daily_activity3[[#This Row],[TrackerDistance]]/(daily_activity3[[#This Row],[Total Mintues]]*daily_activity3[[#This Row],[Step Length]]),0)</f>
        <v>10.713705583756346</v>
      </c>
      <c r="U263">
        <v>499</v>
      </c>
      <c r="V263">
        <v>526</v>
      </c>
      <c r="W263">
        <v>27</v>
      </c>
    </row>
    <row r="264" spans="1:23" x14ac:dyDescent="0.3">
      <c r="A264">
        <v>4388161847</v>
      </c>
      <c r="B264" s="1">
        <v>42481</v>
      </c>
      <c r="C264" t="str">
        <f t="shared" si="4"/>
        <v>Thursday</v>
      </c>
      <c r="D264">
        <v>10055</v>
      </c>
      <c r="E264">
        <v>7.7300000190000002</v>
      </c>
      <c r="F264">
        <v>7.7300000190000002</v>
      </c>
      <c r="G264">
        <v>0</v>
      </c>
      <c r="H264">
        <v>0.37000000500000002</v>
      </c>
      <c r="I264">
        <v>0.38999998600000002</v>
      </c>
      <c r="J264">
        <v>6.9800000190000002</v>
      </c>
      <c r="K264">
        <v>0</v>
      </c>
      <c r="L264">
        <v>7</v>
      </c>
      <c r="M264">
        <v>12</v>
      </c>
      <c r="N264">
        <v>272</v>
      </c>
      <c r="O264">
        <v>853</v>
      </c>
      <c r="P264">
        <v>3069</v>
      </c>
      <c r="Q264">
        <f>SUM(daily_activity3[[#This Row],[VeryActiveMinutes]:[SedentaryMinutes]])</f>
        <v>1144</v>
      </c>
      <c r="R264">
        <f>daily_activity3[[#This Row],[Total Mintues]]/60</f>
        <v>19.066666666666666</v>
      </c>
      <c r="S264">
        <f>IFERROR(daily_activity3[[#This Row],[TotalDistance]]/daily_activity3[[#This Row],[TotalSteps]],0)</f>
        <v>7.6877175723520641E-4</v>
      </c>
      <c r="T264">
        <f>IFERROR(daily_activity3[[#This Row],[TrackerDistance]]/(daily_activity3[[#This Row],[Total Mintues]]*daily_activity3[[#This Row],[Step Length]]),0)</f>
        <v>8.7893356643356633</v>
      </c>
      <c r="U264">
        <v>499</v>
      </c>
      <c r="V264">
        <v>526</v>
      </c>
      <c r="W264">
        <v>27</v>
      </c>
    </row>
    <row r="265" spans="1:23" x14ac:dyDescent="0.3">
      <c r="A265">
        <v>4388161847</v>
      </c>
      <c r="B265" s="1">
        <v>42482</v>
      </c>
      <c r="C265" t="str">
        <f t="shared" si="4"/>
        <v>Friday</v>
      </c>
      <c r="D265">
        <v>12139</v>
      </c>
      <c r="E265">
        <v>9.3400001530000001</v>
      </c>
      <c r="F265">
        <v>9.3400001530000001</v>
      </c>
      <c r="G265">
        <v>0</v>
      </c>
      <c r="H265">
        <v>3.2999999519999998</v>
      </c>
      <c r="I265">
        <v>1.1100000139999999</v>
      </c>
      <c r="J265">
        <v>4.920000076</v>
      </c>
      <c r="K265">
        <v>0</v>
      </c>
      <c r="L265">
        <v>77</v>
      </c>
      <c r="M265">
        <v>25</v>
      </c>
      <c r="N265">
        <v>220</v>
      </c>
      <c r="O265">
        <v>945</v>
      </c>
      <c r="P265">
        <v>3544</v>
      </c>
      <c r="Q265">
        <f>SUM(daily_activity3[[#This Row],[VeryActiveMinutes]:[SedentaryMinutes]])</f>
        <v>1267</v>
      </c>
      <c r="R265">
        <f>daily_activity3[[#This Row],[Total Mintues]]/60</f>
        <v>21.116666666666667</v>
      </c>
      <c r="S265">
        <f>IFERROR(daily_activity3[[#This Row],[TotalDistance]]/daily_activity3[[#This Row],[TotalSteps]],0)</f>
        <v>7.6942088747013757E-4</v>
      </c>
      <c r="T265">
        <f>IFERROR(daily_activity3[[#This Row],[TrackerDistance]]/(daily_activity3[[#This Row],[Total Mintues]]*daily_activity3[[#This Row],[Step Length]]),0)</f>
        <v>9.5808997632202058</v>
      </c>
      <c r="U265">
        <v>499</v>
      </c>
      <c r="V265">
        <v>526</v>
      </c>
      <c r="W265">
        <v>27</v>
      </c>
    </row>
    <row r="266" spans="1:23" x14ac:dyDescent="0.3">
      <c r="A266">
        <v>4388161847</v>
      </c>
      <c r="B266" s="1">
        <v>42483</v>
      </c>
      <c r="C266" t="str">
        <f t="shared" si="4"/>
        <v>Saturday</v>
      </c>
      <c r="D266">
        <v>13236</v>
      </c>
      <c r="E266">
        <v>10.18000031</v>
      </c>
      <c r="F266">
        <v>10.18000031</v>
      </c>
      <c r="G266">
        <v>0</v>
      </c>
      <c r="H266">
        <v>4.5</v>
      </c>
      <c r="I266">
        <v>0.31999999299999998</v>
      </c>
      <c r="J266">
        <v>5.3499999049999998</v>
      </c>
      <c r="K266">
        <v>0</v>
      </c>
      <c r="L266">
        <v>58</v>
      </c>
      <c r="M266">
        <v>5</v>
      </c>
      <c r="N266">
        <v>215</v>
      </c>
      <c r="O266">
        <v>749</v>
      </c>
      <c r="P266">
        <v>3306</v>
      </c>
      <c r="Q266">
        <f>SUM(daily_activity3[[#This Row],[VeryActiveMinutes]:[SedentaryMinutes]])</f>
        <v>1027</v>
      </c>
      <c r="R266">
        <f>daily_activity3[[#This Row],[Total Mintues]]/60</f>
        <v>17.116666666666667</v>
      </c>
      <c r="S266">
        <f>IFERROR(daily_activity3[[#This Row],[TotalDistance]]/daily_activity3[[#This Row],[TotalSteps]],0)</f>
        <v>7.6911455953460267E-4</v>
      </c>
      <c r="T266">
        <f>IFERROR(daily_activity3[[#This Row],[TrackerDistance]]/(daily_activity3[[#This Row],[Total Mintues]]*daily_activity3[[#This Row],[Step Length]]),0)</f>
        <v>12.888023369036025</v>
      </c>
      <c r="U266">
        <v>499</v>
      </c>
      <c r="V266">
        <v>526</v>
      </c>
      <c r="W266">
        <v>27</v>
      </c>
    </row>
    <row r="267" spans="1:23" x14ac:dyDescent="0.3">
      <c r="A267">
        <v>4388161847</v>
      </c>
      <c r="B267" s="1">
        <v>42484</v>
      </c>
      <c r="C267" t="str">
        <f t="shared" si="4"/>
        <v>Sunday</v>
      </c>
      <c r="D267">
        <v>10243</v>
      </c>
      <c r="E267">
        <v>7.8800001139999996</v>
      </c>
      <c r="F267">
        <v>7.8800001139999996</v>
      </c>
      <c r="G267">
        <v>0</v>
      </c>
      <c r="H267">
        <v>1.0800000430000001</v>
      </c>
      <c r="I267">
        <v>0.50999998999999996</v>
      </c>
      <c r="J267">
        <v>6.3000001909999996</v>
      </c>
      <c r="K267">
        <v>0</v>
      </c>
      <c r="L267">
        <v>14</v>
      </c>
      <c r="M267">
        <v>8</v>
      </c>
      <c r="N267">
        <v>239</v>
      </c>
      <c r="O267">
        <v>584</v>
      </c>
      <c r="P267">
        <v>2885</v>
      </c>
      <c r="Q267">
        <f>SUM(daily_activity3[[#This Row],[VeryActiveMinutes]:[SedentaryMinutes]])</f>
        <v>845</v>
      </c>
      <c r="R267">
        <f>daily_activity3[[#This Row],[Total Mintues]]/60</f>
        <v>14.083333333333334</v>
      </c>
      <c r="S267">
        <f>IFERROR(daily_activity3[[#This Row],[TotalDistance]]/daily_activity3[[#This Row],[TotalSteps]],0)</f>
        <v>7.6930587855120571E-4</v>
      </c>
      <c r="T267">
        <f>IFERROR(daily_activity3[[#This Row],[TrackerDistance]]/(daily_activity3[[#This Row],[Total Mintues]]*daily_activity3[[#This Row],[Step Length]]),0)</f>
        <v>12.12189349112426</v>
      </c>
      <c r="U267">
        <v>499</v>
      </c>
      <c r="V267">
        <v>526</v>
      </c>
      <c r="W267">
        <v>27</v>
      </c>
    </row>
    <row r="268" spans="1:23" x14ac:dyDescent="0.3">
      <c r="A268">
        <v>4388161847</v>
      </c>
      <c r="B268" s="1">
        <v>42485</v>
      </c>
      <c r="C268" t="str">
        <f t="shared" si="4"/>
        <v>Monday</v>
      </c>
      <c r="D268">
        <v>12961</v>
      </c>
      <c r="E268">
        <v>9.9700002669999996</v>
      </c>
      <c r="F268">
        <v>9.9700002669999996</v>
      </c>
      <c r="G268">
        <v>0</v>
      </c>
      <c r="H268">
        <v>0.730000019</v>
      </c>
      <c r="I268">
        <v>1.3999999759999999</v>
      </c>
      <c r="J268">
        <v>7.8400001530000001</v>
      </c>
      <c r="K268">
        <v>0</v>
      </c>
      <c r="L268">
        <v>11</v>
      </c>
      <c r="M268">
        <v>31</v>
      </c>
      <c r="N268">
        <v>301</v>
      </c>
      <c r="O268">
        <v>1054</v>
      </c>
      <c r="P268">
        <v>3288</v>
      </c>
      <c r="Q268">
        <f>SUM(daily_activity3[[#This Row],[VeryActiveMinutes]:[SedentaryMinutes]])</f>
        <v>1397</v>
      </c>
      <c r="R268">
        <f>daily_activity3[[#This Row],[Total Mintues]]/60</f>
        <v>23.283333333333335</v>
      </c>
      <c r="S268">
        <f>IFERROR(daily_activity3[[#This Row],[TotalDistance]]/daily_activity3[[#This Row],[TotalSteps]],0)</f>
        <v>7.692307898310315E-4</v>
      </c>
      <c r="T268">
        <f>IFERROR(daily_activity3[[#This Row],[TrackerDistance]]/(daily_activity3[[#This Row],[Total Mintues]]*daily_activity3[[#This Row],[Step Length]]),0)</f>
        <v>9.2777380100214746</v>
      </c>
      <c r="U268">
        <v>499</v>
      </c>
      <c r="V268">
        <v>526</v>
      </c>
      <c r="W268">
        <v>27</v>
      </c>
    </row>
    <row r="269" spans="1:23" x14ac:dyDescent="0.3">
      <c r="A269">
        <v>4388161847</v>
      </c>
      <c r="B269" s="1">
        <v>42486</v>
      </c>
      <c r="C269" t="str">
        <f t="shared" si="4"/>
        <v>Tuesday</v>
      </c>
      <c r="D269">
        <v>9461</v>
      </c>
      <c r="E269">
        <v>7.2800002099999999</v>
      </c>
      <c r="F269">
        <v>7.2800002099999999</v>
      </c>
      <c r="G269">
        <v>0</v>
      </c>
      <c r="H269">
        <v>0.939999998</v>
      </c>
      <c r="I269">
        <v>1.059999943</v>
      </c>
      <c r="J269">
        <v>5.2699999809999998</v>
      </c>
      <c r="K269">
        <v>0</v>
      </c>
      <c r="L269">
        <v>14</v>
      </c>
      <c r="M269">
        <v>23</v>
      </c>
      <c r="N269">
        <v>224</v>
      </c>
      <c r="O269">
        <v>673</v>
      </c>
      <c r="P269">
        <v>2929</v>
      </c>
      <c r="Q269">
        <f>SUM(daily_activity3[[#This Row],[VeryActiveMinutes]:[SedentaryMinutes]])</f>
        <v>934</v>
      </c>
      <c r="R269">
        <f>daily_activity3[[#This Row],[Total Mintues]]/60</f>
        <v>15.566666666666666</v>
      </c>
      <c r="S269">
        <f>IFERROR(daily_activity3[[#This Row],[TotalDistance]]/daily_activity3[[#This Row],[TotalSteps]],0)</f>
        <v>7.6947470774759536E-4</v>
      </c>
      <c r="T269">
        <f>IFERROR(daily_activity3[[#This Row],[TrackerDistance]]/(daily_activity3[[#This Row],[Total Mintues]]*daily_activity3[[#This Row],[Step Length]]),0)</f>
        <v>10.129550321199144</v>
      </c>
      <c r="U269">
        <v>499</v>
      </c>
      <c r="V269">
        <v>526</v>
      </c>
      <c r="W269">
        <v>27</v>
      </c>
    </row>
    <row r="270" spans="1:23" x14ac:dyDescent="0.3">
      <c r="A270">
        <v>4388161847</v>
      </c>
      <c r="B270" s="1">
        <v>42487</v>
      </c>
      <c r="C270" t="str">
        <f t="shared" si="4"/>
        <v>Wednesday</v>
      </c>
      <c r="D270">
        <v>11193</v>
      </c>
      <c r="E270">
        <v>8.6099996569999995</v>
      </c>
      <c r="F270">
        <v>8.6099996569999995</v>
      </c>
      <c r="G270">
        <v>0</v>
      </c>
      <c r="H270">
        <v>0.69999998799999996</v>
      </c>
      <c r="I270">
        <v>2.5099999899999998</v>
      </c>
      <c r="J270">
        <v>5.3899998660000001</v>
      </c>
      <c r="K270">
        <v>0</v>
      </c>
      <c r="L270">
        <v>11</v>
      </c>
      <c r="M270">
        <v>48</v>
      </c>
      <c r="N270">
        <v>241</v>
      </c>
      <c r="O270">
        <v>684</v>
      </c>
      <c r="P270">
        <v>3074</v>
      </c>
      <c r="Q270">
        <f>SUM(daily_activity3[[#This Row],[VeryActiveMinutes]:[SedentaryMinutes]])</f>
        <v>984</v>
      </c>
      <c r="R270">
        <f>daily_activity3[[#This Row],[Total Mintues]]/60</f>
        <v>16.399999999999999</v>
      </c>
      <c r="S270">
        <f>IFERROR(daily_activity3[[#This Row],[TotalDistance]]/daily_activity3[[#This Row],[TotalSteps]],0)</f>
        <v>7.6923073858661654E-4</v>
      </c>
      <c r="T270">
        <f>IFERROR(daily_activity3[[#This Row],[TrackerDistance]]/(daily_activity3[[#This Row],[Total Mintues]]*daily_activity3[[#This Row],[Step Length]]),0)</f>
        <v>11.375</v>
      </c>
      <c r="U270">
        <v>499</v>
      </c>
      <c r="V270">
        <v>526</v>
      </c>
      <c r="W270">
        <v>27</v>
      </c>
    </row>
    <row r="271" spans="1:23" x14ac:dyDescent="0.3">
      <c r="A271">
        <v>4388161847</v>
      </c>
      <c r="B271" s="1">
        <v>42488</v>
      </c>
      <c r="C271" t="str">
        <f t="shared" si="4"/>
        <v>Thursday</v>
      </c>
      <c r="D271">
        <v>10074</v>
      </c>
      <c r="E271">
        <v>7.75</v>
      </c>
      <c r="F271">
        <v>7.75</v>
      </c>
      <c r="G271">
        <v>0</v>
      </c>
      <c r="H271">
        <v>1.289999962</v>
      </c>
      <c r="I271">
        <v>0.43000000700000002</v>
      </c>
      <c r="J271">
        <v>6.0300002099999999</v>
      </c>
      <c r="K271">
        <v>0</v>
      </c>
      <c r="L271">
        <v>19</v>
      </c>
      <c r="M271">
        <v>9</v>
      </c>
      <c r="N271">
        <v>234</v>
      </c>
      <c r="O271">
        <v>878</v>
      </c>
      <c r="P271">
        <v>2969</v>
      </c>
      <c r="Q271">
        <f>SUM(daily_activity3[[#This Row],[VeryActiveMinutes]:[SedentaryMinutes]])</f>
        <v>1140</v>
      </c>
      <c r="R271">
        <f>daily_activity3[[#This Row],[Total Mintues]]/60</f>
        <v>19</v>
      </c>
      <c r="S271">
        <f>IFERROR(daily_activity3[[#This Row],[TotalDistance]]/daily_activity3[[#This Row],[TotalSteps]],0)</f>
        <v>7.6930712725828865E-4</v>
      </c>
      <c r="T271">
        <f>IFERROR(daily_activity3[[#This Row],[TrackerDistance]]/(daily_activity3[[#This Row],[Total Mintues]]*daily_activity3[[#This Row],[Step Length]]),0)</f>
        <v>8.8368421052631572</v>
      </c>
      <c r="U271">
        <v>499</v>
      </c>
      <c r="V271">
        <v>526</v>
      </c>
      <c r="W271">
        <v>27</v>
      </c>
    </row>
    <row r="272" spans="1:23" x14ac:dyDescent="0.3">
      <c r="A272">
        <v>4388161847</v>
      </c>
      <c r="B272" s="1">
        <v>42489</v>
      </c>
      <c r="C272" t="str">
        <f t="shared" si="4"/>
        <v>Friday</v>
      </c>
      <c r="D272">
        <v>9232</v>
      </c>
      <c r="E272">
        <v>7.0999999049999998</v>
      </c>
      <c r="F272">
        <v>7.0999999049999998</v>
      </c>
      <c r="G272">
        <v>0</v>
      </c>
      <c r="H272">
        <v>0.80000001200000004</v>
      </c>
      <c r="I272">
        <v>0.88999998599999997</v>
      </c>
      <c r="J272">
        <v>5.420000076</v>
      </c>
      <c r="K272">
        <v>0</v>
      </c>
      <c r="L272">
        <v>13</v>
      </c>
      <c r="M272">
        <v>16</v>
      </c>
      <c r="N272">
        <v>236</v>
      </c>
      <c r="O272">
        <v>1175</v>
      </c>
      <c r="P272">
        <v>2979</v>
      </c>
      <c r="Q272">
        <f>SUM(daily_activity3[[#This Row],[VeryActiveMinutes]:[SedentaryMinutes]])</f>
        <v>1440</v>
      </c>
      <c r="R272">
        <f>daily_activity3[[#This Row],[Total Mintues]]/60</f>
        <v>24</v>
      </c>
      <c r="S272">
        <f>IFERROR(daily_activity3[[#This Row],[TotalDistance]]/daily_activity3[[#This Row],[TotalSteps]],0)</f>
        <v>7.6906411449306755E-4</v>
      </c>
      <c r="T272">
        <f>IFERROR(daily_activity3[[#This Row],[TrackerDistance]]/(daily_activity3[[#This Row],[Total Mintues]]*daily_activity3[[#This Row],[Step Length]]),0)</f>
        <v>6.4111111111111114</v>
      </c>
      <c r="U272">
        <v>499</v>
      </c>
      <c r="V272">
        <v>526</v>
      </c>
      <c r="W272">
        <v>27</v>
      </c>
    </row>
    <row r="273" spans="1:23" x14ac:dyDescent="0.3">
      <c r="A273">
        <v>4388161847</v>
      </c>
      <c r="B273" s="1">
        <v>42490</v>
      </c>
      <c r="C273" t="str">
        <f t="shared" si="4"/>
        <v>Saturday</v>
      </c>
      <c r="D273">
        <v>12533</v>
      </c>
      <c r="E273">
        <v>9.6400003430000005</v>
      </c>
      <c r="F273">
        <v>9.6400003430000005</v>
      </c>
      <c r="G273">
        <v>0</v>
      </c>
      <c r="H273">
        <v>0.69999998799999996</v>
      </c>
      <c r="I273">
        <v>2</v>
      </c>
      <c r="J273">
        <v>6.9400000569999998</v>
      </c>
      <c r="K273">
        <v>0</v>
      </c>
      <c r="L273">
        <v>14</v>
      </c>
      <c r="M273">
        <v>43</v>
      </c>
      <c r="N273">
        <v>300</v>
      </c>
      <c r="O273">
        <v>537</v>
      </c>
      <c r="P273">
        <v>3283</v>
      </c>
      <c r="Q273">
        <f>SUM(daily_activity3[[#This Row],[VeryActiveMinutes]:[SedentaryMinutes]])</f>
        <v>894</v>
      </c>
      <c r="R273">
        <f>daily_activity3[[#This Row],[Total Mintues]]/60</f>
        <v>14.9</v>
      </c>
      <c r="S273">
        <f>IFERROR(daily_activity3[[#This Row],[TotalDistance]]/daily_activity3[[#This Row],[TotalSteps]],0)</f>
        <v>7.6916942017074932E-4</v>
      </c>
      <c r="T273">
        <f>IFERROR(daily_activity3[[#This Row],[TrackerDistance]]/(daily_activity3[[#This Row],[Total Mintues]]*daily_activity3[[#This Row],[Step Length]]),0)</f>
        <v>14.019015659955254</v>
      </c>
      <c r="U273">
        <v>499</v>
      </c>
      <c r="V273">
        <v>526</v>
      </c>
      <c r="W273">
        <v>27</v>
      </c>
    </row>
    <row r="274" spans="1:23" x14ac:dyDescent="0.3">
      <c r="A274">
        <v>4445114986</v>
      </c>
      <c r="B274" s="1">
        <v>42473</v>
      </c>
      <c r="C274" t="str">
        <f t="shared" si="4"/>
        <v>Wednesday</v>
      </c>
      <c r="D274">
        <v>2961</v>
      </c>
      <c r="E274">
        <v>1.9900000099999999</v>
      </c>
      <c r="F274">
        <v>1.9900000099999999</v>
      </c>
      <c r="G274">
        <v>0</v>
      </c>
      <c r="H274">
        <v>0</v>
      </c>
      <c r="I274">
        <v>0</v>
      </c>
      <c r="J274">
        <v>1.9900000099999999</v>
      </c>
      <c r="K274">
        <v>0</v>
      </c>
      <c r="L274">
        <v>0</v>
      </c>
      <c r="M274">
        <v>0</v>
      </c>
      <c r="N274">
        <v>194</v>
      </c>
      <c r="O274">
        <v>840</v>
      </c>
      <c r="P274">
        <v>2095</v>
      </c>
      <c r="Q274">
        <f>SUM(daily_activity3[[#This Row],[VeryActiveMinutes]:[SedentaryMinutes]])</f>
        <v>1034</v>
      </c>
      <c r="R274">
        <f>daily_activity3[[#This Row],[Total Mintues]]/60</f>
        <v>17.233333333333334</v>
      </c>
      <c r="S274">
        <f>IFERROR(daily_activity3[[#This Row],[TotalDistance]]/daily_activity3[[#This Row],[TotalSteps]],0)</f>
        <v>6.7207024991556901E-4</v>
      </c>
      <c r="T274">
        <f>IFERROR(daily_activity3[[#This Row],[TrackerDistance]]/(daily_activity3[[#This Row],[Total Mintues]]*daily_activity3[[#This Row],[Step Length]]),0)</f>
        <v>2.8636363636363638</v>
      </c>
      <c r="U274">
        <v>370</v>
      </c>
      <c r="V274">
        <v>406</v>
      </c>
      <c r="W274">
        <v>36</v>
      </c>
    </row>
    <row r="275" spans="1:23" x14ac:dyDescent="0.3">
      <c r="A275">
        <v>4445114986</v>
      </c>
      <c r="B275" s="1">
        <v>42474</v>
      </c>
      <c r="C275" t="str">
        <f t="shared" si="4"/>
        <v>Thursday</v>
      </c>
      <c r="D275">
        <v>3974</v>
      </c>
      <c r="E275">
        <v>2.670000076</v>
      </c>
      <c r="F275">
        <v>2.670000076</v>
      </c>
      <c r="G275">
        <v>0</v>
      </c>
      <c r="H275">
        <v>0</v>
      </c>
      <c r="I275">
        <v>0</v>
      </c>
      <c r="J275">
        <v>2.670000076</v>
      </c>
      <c r="K275">
        <v>0</v>
      </c>
      <c r="L275">
        <v>0</v>
      </c>
      <c r="M275">
        <v>0</v>
      </c>
      <c r="N275">
        <v>231</v>
      </c>
      <c r="O275">
        <v>717</v>
      </c>
      <c r="P275">
        <v>2194</v>
      </c>
      <c r="Q275">
        <f>SUM(daily_activity3[[#This Row],[VeryActiveMinutes]:[SedentaryMinutes]])</f>
        <v>948</v>
      </c>
      <c r="R275">
        <f>daily_activity3[[#This Row],[Total Mintues]]/60</f>
        <v>15.8</v>
      </c>
      <c r="S275">
        <f>IFERROR(daily_activity3[[#This Row],[TotalDistance]]/daily_activity3[[#This Row],[TotalSteps]],0)</f>
        <v>6.718671555108203E-4</v>
      </c>
      <c r="T275">
        <f>IFERROR(daily_activity3[[#This Row],[TrackerDistance]]/(daily_activity3[[#This Row],[Total Mintues]]*daily_activity3[[#This Row],[Step Length]]),0)</f>
        <v>4.1919831223628696</v>
      </c>
      <c r="U275">
        <v>370</v>
      </c>
      <c r="V275">
        <v>406</v>
      </c>
      <c r="W275">
        <v>36</v>
      </c>
    </row>
    <row r="276" spans="1:23" x14ac:dyDescent="0.3">
      <c r="A276">
        <v>4445114986</v>
      </c>
      <c r="B276" s="1">
        <v>42475</v>
      </c>
      <c r="C276" t="str">
        <f t="shared" si="4"/>
        <v>Friday</v>
      </c>
      <c r="D276">
        <v>7198</v>
      </c>
      <c r="E276">
        <v>4.829999924</v>
      </c>
      <c r="F276">
        <v>4.829999924</v>
      </c>
      <c r="G276">
        <v>0</v>
      </c>
      <c r="H276">
        <v>0</v>
      </c>
      <c r="I276">
        <v>0</v>
      </c>
      <c r="J276">
        <v>4.829999924</v>
      </c>
      <c r="K276">
        <v>0</v>
      </c>
      <c r="L276">
        <v>0</v>
      </c>
      <c r="M276">
        <v>0</v>
      </c>
      <c r="N276">
        <v>350</v>
      </c>
      <c r="O276">
        <v>711</v>
      </c>
      <c r="P276">
        <v>2496</v>
      </c>
      <c r="Q276">
        <f>SUM(daily_activity3[[#This Row],[VeryActiveMinutes]:[SedentaryMinutes]])</f>
        <v>1061</v>
      </c>
      <c r="R276">
        <f>daily_activity3[[#This Row],[Total Mintues]]/60</f>
        <v>17.683333333333334</v>
      </c>
      <c r="S276">
        <f>IFERROR(daily_activity3[[#This Row],[TotalDistance]]/daily_activity3[[#This Row],[TotalSteps]],0)</f>
        <v>6.7101971714365102E-4</v>
      </c>
      <c r="T276">
        <f>IFERROR(daily_activity3[[#This Row],[TrackerDistance]]/(daily_activity3[[#This Row],[Total Mintues]]*daily_activity3[[#This Row],[Step Length]]),0)</f>
        <v>6.7841658812441095</v>
      </c>
      <c r="U276">
        <v>370</v>
      </c>
      <c r="V276">
        <v>406</v>
      </c>
      <c r="W276">
        <v>36</v>
      </c>
    </row>
    <row r="277" spans="1:23" x14ac:dyDescent="0.3">
      <c r="A277">
        <v>4445114986</v>
      </c>
      <c r="B277" s="1">
        <v>42476</v>
      </c>
      <c r="C277" t="str">
        <f t="shared" si="4"/>
        <v>Saturday</v>
      </c>
      <c r="D277">
        <v>3945</v>
      </c>
      <c r="E277">
        <v>2.6500000950000002</v>
      </c>
      <c r="F277">
        <v>2.6500000950000002</v>
      </c>
      <c r="G277">
        <v>0</v>
      </c>
      <c r="H277">
        <v>0</v>
      </c>
      <c r="I277">
        <v>0</v>
      </c>
      <c r="J277">
        <v>2.6500000950000002</v>
      </c>
      <c r="K277">
        <v>0</v>
      </c>
      <c r="L277">
        <v>0</v>
      </c>
      <c r="M277">
        <v>0</v>
      </c>
      <c r="N277">
        <v>225</v>
      </c>
      <c r="O277">
        <v>716</v>
      </c>
      <c r="P277">
        <v>2180</v>
      </c>
      <c r="Q277">
        <f>SUM(daily_activity3[[#This Row],[VeryActiveMinutes]:[SedentaryMinutes]])</f>
        <v>941</v>
      </c>
      <c r="R277">
        <f>daily_activity3[[#This Row],[Total Mintues]]/60</f>
        <v>15.683333333333334</v>
      </c>
      <c r="S277">
        <f>IFERROR(daily_activity3[[#This Row],[TotalDistance]]/daily_activity3[[#This Row],[TotalSteps]],0)</f>
        <v>6.717363992395438E-4</v>
      </c>
      <c r="T277">
        <f>IFERROR(daily_activity3[[#This Row],[TrackerDistance]]/(daily_activity3[[#This Row],[Total Mintues]]*daily_activity3[[#This Row],[Step Length]]),0)</f>
        <v>4.1923485653560046</v>
      </c>
      <c r="U277">
        <v>370</v>
      </c>
      <c r="V277">
        <v>406</v>
      </c>
      <c r="W277">
        <v>36</v>
      </c>
    </row>
    <row r="278" spans="1:23" x14ac:dyDescent="0.3">
      <c r="A278">
        <v>4445114986</v>
      </c>
      <c r="B278" s="1">
        <v>42477</v>
      </c>
      <c r="C278" t="str">
        <f t="shared" si="4"/>
        <v>Sunday</v>
      </c>
      <c r="D278">
        <v>2268</v>
      </c>
      <c r="E278">
        <v>1.519999981</v>
      </c>
      <c r="F278">
        <v>1.519999981</v>
      </c>
      <c r="G278">
        <v>0</v>
      </c>
      <c r="H278">
        <v>0</v>
      </c>
      <c r="I278">
        <v>0</v>
      </c>
      <c r="J278">
        <v>1.519999981</v>
      </c>
      <c r="K278">
        <v>0</v>
      </c>
      <c r="L278">
        <v>0</v>
      </c>
      <c r="M278">
        <v>0</v>
      </c>
      <c r="N278">
        <v>114</v>
      </c>
      <c r="O278">
        <v>1219</v>
      </c>
      <c r="P278">
        <v>1933</v>
      </c>
      <c r="Q278">
        <f>SUM(daily_activity3[[#This Row],[VeryActiveMinutes]:[SedentaryMinutes]])</f>
        <v>1333</v>
      </c>
      <c r="R278">
        <f>daily_activity3[[#This Row],[Total Mintues]]/60</f>
        <v>22.216666666666665</v>
      </c>
      <c r="S278">
        <f>IFERROR(daily_activity3[[#This Row],[TotalDistance]]/daily_activity3[[#This Row],[TotalSteps]],0)</f>
        <v>6.7019399514991183E-4</v>
      </c>
      <c r="T278">
        <f>IFERROR(daily_activity3[[#This Row],[TrackerDistance]]/(daily_activity3[[#This Row],[Total Mintues]]*daily_activity3[[#This Row],[Step Length]]),0)</f>
        <v>1.7014253563390846</v>
      </c>
      <c r="U278">
        <v>370</v>
      </c>
      <c r="V278">
        <v>406</v>
      </c>
      <c r="W278">
        <v>36</v>
      </c>
    </row>
    <row r="279" spans="1:23" x14ac:dyDescent="0.3">
      <c r="A279">
        <v>4445114986</v>
      </c>
      <c r="B279" s="1">
        <v>42478</v>
      </c>
      <c r="C279" t="str">
        <f t="shared" si="4"/>
        <v>Monday</v>
      </c>
      <c r="D279">
        <v>6155</v>
      </c>
      <c r="E279">
        <v>4.2399997709999999</v>
      </c>
      <c r="F279">
        <v>4.2399997709999999</v>
      </c>
      <c r="G279">
        <v>0</v>
      </c>
      <c r="H279">
        <v>2</v>
      </c>
      <c r="I279">
        <v>0.28999999199999998</v>
      </c>
      <c r="J279">
        <v>1.9500000479999999</v>
      </c>
      <c r="K279">
        <v>0</v>
      </c>
      <c r="L279">
        <v>25</v>
      </c>
      <c r="M279">
        <v>6</v>
      </c>
      <c r="N279">
        <v>162</v>
      </c>
      <c r="O279">
        <v>1247</v>
      </c>
      <c r="P279">
        <v>2248</v>
      </c>
      <c r="Q279">
        <f>SUM(daily_activity3[[#This Row],[VeryActiveMinutes]:[SedentaryMinutes]])</f>
        <v>1440</v>
      </c>
      <c r="R279">
        <f>daily_activity3[[#This Row],[Total Mintues]]/60</f>
        <v>24</v>
      </c>
      <c r="S279">
        <f>IFERROR(daily_activity3[[#This Row],[TotalDistance]]/daily_activity3[[#This Row],[TotalSteps]],0)</f>
        <v>6.888707995125914E-4</v>
      </c>
      <c r="T279">
        <f>IFERROR(daily_activity3[[#This Row],[TrackerDistance]]/(daily_activity3[[#This Row],[Total Mintues]]*daily_activity3[[#This Row],[Step Length]]),0)</f>
        <v>4.2743055555555554</v>
      </c>
      <c r="U279">
        <v>370</v>
      </c>
      <c r="V279">
        <v>406</v>
      </c>
      <c r="W279">
        <v>36</v>
      </c>
    </row>
    <row r="280" spans="1:23" x14ac:dyDescent="0.3">
      <c r="A280">
        <v>4445114986</v>
      </c>
      <c r="B280" s="1">
        <v>42479</v>
      </c>
      <c r="C280" t="str">
        <f t="shared" si="4"/>
        <v>Tuesday</v>
      </c>
      <c r="D280">
        <v>2064</v>
      </c>
      <c r="E280">
        <v>1.3899999860000001</v>
      </c>
      <c r="F280">
        <v>1.3899999860000001</v>
      </c>
      <c r="G280">
        <v>0</v>
      </c>
      <c r="H280">
        <v>0</v>
      </c>
      <c r="I280">
        <v>0</v>
      </c>
      <c r="J280">
        <v>1.3899999860000001</v>
      </c>
      <c r="K280">
        <v>0</v>
      </c>
      <c r="L280">
        <v>0</v>
      </c>
      <c r="M280">
        <v>0</v>
      </c>
      <c r="N280">
        <v>121</v>
      </c>
      <c r="O280">
        <v>895</v>
      </c>
      <c r="P280">
        <v>1954</v>
      </c>
      <c r="Q280">
        <f>SUM(daily_activity3[[#This Row],[VeryActiveMinutes]:[SedentaryMinutes]])</f>
        <v>1016</v>
      </c>
      <c r="R280">
        <f>daily_activity3[[#This Row],[Total Mintues]]/60</f>
        <v>16.933333333333334</v>
      </c>
      <c r="S280">
        <f>IFERROR(daily_activity3[[#This Row],[TotalDistance]]/daily_activity3[[#This Row],[TotalSteps]],0)</f>
        <v>6.7344960562015505E-4</v>
      </c>
      <c r="T280">
        <f>IFERROR(daily_activity3[[#This Row],[TrackerDistance]]/(daily_activity3[[#This Row],[Total Mintues]]*daily_activity3[[#This Row],[Step Length]]),0)</f>
        <v>2.0314960629921259</v>
      </c>
      <c r="U280">
        <v>370</v>
      </c>
      <c r="V280">
        <v>406</v>
      </c>
      <c r="W280">
        <v>36</v>
      </c>
    </row>
    <row r="281" spans="1:23" x14ac:dyDescent="0.3">
      <c r="A281">
        <v>4445114986</v>
      </c>
      <c r="B281" s="1">
        <v>42480</v>
      </c>
      <c r="C281" t="str">
        <f t="shared" si="4"/>
        <v>Wednesday</v>
      </c>
      <c r="D281">
        <v>2072</v>
      </c>
      <c r="E281">
        <v>1.3899999860000001</v>
      </c>
      <c r="F281">
        <v>1.3899999860000001</v>
      </c>
      <c r="G281">
        <v>0</v>
      </c>
      <c r="H281">
        <v>0</v>
      </c>
      <c r="I281">
        <v>0</v>
      </c>
      <c r="J281">
        <v>1.3899999860000001</v>
      </c>
      <c r="K281">
        <v>0</v>
      </c>
      <c r="L281">
        <v>0</v>
      </c>
      <c r="M281">
        <v>0</v>
      </c>
      <c r="N281">
        <v>137</v>
      </c>
      <c r="O281">
        <v>841</v>
      </c>
      <c r="P281">
        <v>1974</v>
      </c>
      <c r="Q281">
        <f>SUM(daily_activity3[[#This Row],[VeryActiveMinutes]:[SedentaryMinutes]])</f>
        <v>978</v>
      </c>
      <c r="R281">
        <f>daily_activity3[[#This Row],[Total Mintues]]/60</f>
        <v>16.3</v>
      </c>
      <c r="S281">
        <f>IFERROR(daily_activity3[[#This Row],[TotalDistance]]/daily_activity3[[#This Row],[TotalSteps]],0)</f>
        <v>6.7084941409266408E-4</v>
      </c>
      <c r="T281">
        <f>IFERROR(daily_activity3[[#This Row],[TrackerDistance]]/(daily_activity3[[#This Row],[Total Mintues]]*daily_activity3[[#This Row],[Step Length]]),0)</f>
        <v>2.1186094069529653</v>
      </c>
      <c r="U281">
        <v>370</v>
      </c>
      <c r="V281">
        <v>406</v>
      </c>
      <c r="W281">
        <v>36</v>
      </c>
    </row>
    <row r="282" spans="1:23" x14ac:dyDescent="0.3">
      <c r="A282">
        <v>4445114986</v>
      </c>
      <c r="B282" s="1">
        <v>42481</v>
      </c>
      <c r="C282" t="str">
        <f t="shared" si="4"/>
        <v>Thursday</v>
      </c>
      <c r="D282">
        <v>3809</v>
      </c>
      <c r="E282">
        <v>2.5599999430000002</v>
      </c>
      <c r="F282">
        <v>2.5599999430000002</v>
      </c>
      <c r="G282">
        <v>0</v>
      </c>
      <c r="H282">
        <v>0</v>
      </c>
      <c r="I282">
        <v>0</v>
      </c>
      <c r="J282">
        <v>2.539999962</v>
      </c>
      <c r="K282">
        <v>0</v>
      </c>
      <c r="L282">
        <v>0</v>
      </c>
      <c r="M282">
        <v>0</v>
      </c>
      <c r="N282">
        <v>215</v>
      </c>
      <c r="O282">
        <v>756</v>
      </c>
      <c r="P282">
        <v>2150</v>
      </c>
      <c r="Q282">
        <f>SUM(daily_activity3[[#This Row],[VeryActiveMinutes]:[SedentaryMinutes]])</f>
        <v>971</v>
      </c>
      <c r="R282">
        <f>daily_activity3[[#This Row],[Total Mintues]]/60</f>
        <v>16.183333333333334</v>
      </c>
      <c r="S282">
        <f>IFERROR(daily_activity3[[#This Row],[TotalDistance]]/daily_activity3[[#This Row],[TotalSteps]],0)</f>
        <v>6.7209239774218966E-4</v>
      </c>
      <c r="T282">
        <f>IFERROR(daily_activity3[[#This Row],[TrackerDistance]]/(daily_activity3[[#This Row],[Total Mintues]]*daily_activity3[[#This Row],[Step Length]]),0)</f>
        <v>3.9227600411946439</v>
      </c>
      <c r="U282">
        <v>370</v>
      </c>
      <c r="V282">
        <v>406</v>
      </c>
      <c r="W282">
        <v>36</v>
      </c>
    </row>
    <row r="283" spans="1:23" x14ac:dyDescent="0.3">
      <c r="A283">
        <v>4445114986</v>
      </c>
      <c r="B283" s="1">
        <v>42482</v>
      </c>
      <c r="C283" t="str">
        <f t="shared" si="4"/>
        <v>Friday</v>
      </c>
      <c r="D283">
        <v>6831</v>
      </c>
      <c r="E283">
        <v>4.579999924</v>
      </c>
      <c r="F283">
        <v>4.579999924</v>
      </c>
      <c r="G283">
        <v>0</v>
      </c>
      <c r="H283">
        <v>0</v>
      </c>
      <c r="I283">
        <v>0</v>
      </c>
      <c r="J283">
        <v>4.579999924</v>
      </c>
      <c r="K283">
        <v>0</v>
      </c>
      <c r="L283">
        <v>0</v>
      </c>
      <c r="M283">
        <v>0</v>
      </c>
      <c r="N283">
        <v>317</v>
      </c>
      <c r="O283">
        <v>706</v>
      </c>
      <c r="P283">
        <v>2432</v>
      </c>
      <c r="Q283">
        <f>SUM(daily_activity3[[#This Row],[VeryActiveMinutes]:[SedentaryMinutes]])</f>
        <v>1023</v>
      </c>
      <c r="R283">
        <f>daily_activity3[[#This Row],[Total Mintues]]/60</f>
        <v>17.05</v>
      </c>
      <c r="S283">
        <f>IFERROR(daily_activity3[[#This Row],[TotalDistance]]/daily_activity3[[#This Row],[TotalSteps]],0)</f>
        <v>6.7047283326013762E-4</v>
      </c>
      <c r="T283">
        <f>IFERROR(daily_activity3[[#This Row],[TrackerDistance]]/(daily_activity3[[#This Row],[Total Mintues]]*daily_activity3[[#This Row],[Step Length]]),0)</f>
        <v>6.67741935483871</v>
      </c>
      <c r="U283">
        <v>370</v>
      </c>
      <c r="V283">
        <v>406</v>
      </c>
      <c r="W283">
        <v>36</v>
      </c>
    </row>
    <row r="284" spans="1:23" x14ac:dyDescent="0.3">
      <c r="A284">
        <v>4445114986</v>
      </c>
      <c r="B284" s="1">
        <v>42483</v>
      </c>
      <c r="C284" t="str">
        <f t="shared" si="4"/>
        <v>Saturday</v>
      </c>
      <c r="D284">
        <v>4363</v>
      </c>
      <c r="E284">
        <v>2.9300000669999999</v>
      </c>
      <c r="F284">
        <v>2.9300000669999999</v>
      </c>
      <c r="G284">
        <v>0</v>
      </c>
      <c r="H284">
        <v>0</v>
      </c>
      <c r="I284">
        <v>0</v>
      </c>
      <c r="J284">
        <v>2.9300000669999999</v>
      </c>
      <c r="K284">
        <v>0</v>
      </c>
      <c r="L284">
        <v>0</v>
      </c>
      <c r="M284">
        <v>0</v>
      </c>
      <c r="N284">
        <v>201</v>
      </c>
      <c r="O284">
        <v>1239</v>
      </c>
      <c r="P284">
        <v>2149</v>
      </c>
      <c r="Q284">
        <f>SUM(daily_activity3[[#This Row],[VeryActiveMinutes]:[SedentaryMinutes]])</f>
        <v>1440</v>
      </c>
      <c r="R284">
        <f>daily_activity3[[#This Row],[Total Mintues]]/60</f>
        <v>24</v>
      </c>
      <c r="S284">
        <f>IFERROR(daily_activity3[[#This Row],[TotalDistance]]/daily_activity3[[#This Row],[TotalSteps]],0)</f>
        <v>6.7155628397891354E-4</v>
      </c>
      <c r="T284">
        <f>IFERROR(daily_activity3[[#This Row],[TrackerDistance]]/(daily_activity3[[#This Row],[Total Mintues]]*daily_activity3[[#This Row],[Step Length]]),0)</f>
        <v>3.0298611111111113</v>
      </c>
      <c r="U284">
        <v>370</v>
      </c>
      <c r="V284">
        <v>406</v>
      </c>
      <c r="W284">
        <v>36</v>
      </c>
    </row>
    <row r="285" spans="1:23" x14ac:dyDescent="0.3">
      <c r="A285">
        <v>4445114986</v>
      </c>
      <c r="B285" s="1">
        <v>42484</v>
      </c>
      <c r="C285" t="str">
        <f t="shared" si="4"/>
        <v>Sunday</v>
      </c>
      <c r="D285">
        <v>5002</v>
      </c>
      <c r="E285">
        <v>3.3599998950000001</v>
      </c>
      <c r="F285">
        <v>3.3599998950000001</v>
      </c>
      <c r="G285">
        <v>0</v>
      </c>
      <c r="H285">
        <v>0</v>
      </c>
      <c r="I285">
        <v>0</v>
      </c>
      <c r="J285">
        <v>3.3599998950000001</v>
      </c>
      <c r="K285">
        <v>0</v>
      </c>
      <c r="L285">
        <v>0</v>
      </c>
      <c r="M285">
        <v>0</v>
      </c>
      <c r="N285">
        <v>244</v>
      </c>
      <c r="O285">
        <v>1196</v>
      </c>
      <c r="P285">
        <v>2247</v>
      </c>
      <c r="Q285">
        <f>SUM(daily_activity3[[#This Row],[VeryActiveMinutes]:[SedentaryMinutes]])</f>
        <v>1440</v>
      </c>
      <c r="R285">
        <f>daily_activity3[[#This Row],[Total Mintues]]/60</f>
        <v>24</v>
      </c>
      <c r="S285">
        <f>IFERROR(daily_activity3[[#This Row],[TotalDistance]]/daily_activity3[[#This Row],[TotalSteps]],0)</f>
        <v>6.7173128648540588E-4</v>
      </c>
      <c r="T285">
        <f>IFERROR(daily_activity3[[#This Row],[TrackerDistance]]/(daily_activity3[[#This Row],[Total Mintues]]*daily_activity3[[#This Row],[Step Length]]),0)</f>
        <v>3.473611111111111</v>
      </c>
      <c r="U285">
        <v>370</v>
      </c>
      <c r="V285">
        <v>406</v>
      </c>
      <c r="W285">
        <v>36</v>
      </c>
    </row>
    <row r="286" spans="1:23" x14ac:dyDescent="0.3">
      <c r="A286">
        <v>4445114986</v>
      </c>
      <c r="B286" s="1">
        <v>42485</v>
      </c>
      <c r="C286" t="str">
        <f t="shared" si="4"/>
        <v>Monday</v>
      </c>
      <c r="D286">
        <v>3385</v>
      </c>
      <c r="E286">
        <v>2.2699999809999998</v>
      </c>
      <c r="F286">
        <v>2.2699999809999998</v>
      </c>
      <c r="G286">
        <v>0</v>
      </c>
      <c r="H286">
        <v>0</v>
      </c>
      <c r="I286">
        <v>0</v>
      </c>
      <c r="J286">
        <v>2.2699999809999998</v>
      </c>
      <c r="K286">
        <v>0</v>
      </c>
      <c r="L286">
        <v>0</v>
      </c>
      <c r="M286">
        <v>0</v>
      </c>
      <c r="N286">
        <v>179</v>
      </c>
      <c r="O286">
        <v>916</v>
      </c>
      <c r="P286">
        <v>2070</v>
      </c>
      <c r="Q286">
        <f>SUM(daily_activity3[[#This Row],[VeryActiveMinutes]:[SedentaryMinutes]])</f>
        <v>1095</v>
      </c>
      <c r="R286">
        <f>daily_activity3[[#This Row],[Total Mintues]]/60</f>
        <v>18.25</v>
      </c>
      <c r="S286">
        <f>IFERROR(daily_activity3[[#This Row],[TotalDistance]]/daily_activity3[[#This Row],[TotalSteps]],0)</f>
        <v>6.7060560738552426E-4</v>
      </c>
      <c r="T286">
        <f>IFERROR(daily_activity3[[#This Row],[TrackerDistance]]/(daily_activity3[[#This Row],[Total Mintues]]*daily_activity3[[#This Row],[Step Length]]),0)</f>
        <v>3.0913242009132422</v>
      </c>
      <c r="U286">
        <v>370</v>
      </c>
      <c r="V286">
        <v>406</v>
      </c>
      <c r="W286">
        <v>36</v>
      </c>
    </row>
    <row r="287" spans="1:23" x14ac:dyDescent="0.3">
      <c r="A287">
        <v>4445114986</v>
      </c>
      <c r="B287" s="1">
        <v>42486</v>
      </c>
      <c r="C287" t="str">
        <f t="shared" si="4"/>
        <v>Tuesday</v>
      </c>
      <c r="D287">
        <v>6326</v>
      </c>
      <c r="E287">
        <v>4.4099998469999999</v>
      </c>
      <c r="F287">
        <v>4.4099998469999999</v>
      </c>
      <c r="G287">
        <v>0</v>
      </c>
      <c r="H287">
        <v>2.4100000860000002</v>
      </c>
      <c r="I287">
        <v>3.9999999000000001E-2</v>
      </c>
      <c r="J287">
        <v>1.960000038</v>
      </c>
      <c r="K287">
        <v>0</v>
      </c>
      <c r="L287">
        <v>29</v>
      </c>
      <c r="M287">
        <v>1</v>
      </c>
      <c r="N287">
        <v>180</v>
      </c>
      <c r="O287">
        <v>839</v>
      </c>
      <c r="P287">
        <v>2291</v>
      </c>
      <c r="Q287">
        <f>SUM(daily_activity3[[#This Row],[VeryActiveMinutes]:[SedentaryMinutes]])</f>
        <v>1049</v>
      </c>
      <c r="R287">
        <f>daily_activity3[[#This Row],[Total Mintues]]/60</f>
        <v>17.483333333333334</v>
      </c>
      <c r="S287">
        <f>IFERROR(daily_activity3[[#This Row],[TotalDistance]]/daily_activity3[[#This Row],[TotalSteps]],0)</f>
        <v>6.9712296032247865E-4</v>
      </c>
      <c r="T287">
        <f>IFERROR(daily_activity3[[#This Row],[TrackerDistance]]/(daily_activity3[[#This Row],[Total Mintues]]*daily_activity3[[#This Row],[Step Length]]),0)</f>
        <v>6.0305052430886557</v>
      </c>
      <c r="U287">
        <v>370</v>
      </c>
      <c r="V287">
        <v>406</v>
      </c>
      <c r="W287">
        <v>36</v>
      </c>
    </row>
    <row r="288" spans="1:23" x14ac:dyDescent="0.3">
      <c r="A288">
        <v>4445114986</v>
      </c>
      <c r="B288" s="1">
        <v>42487</v>
      </c>
      <c r="C288" t="str">
        <f t="shared" si="4"/>
        <v>Wednesday</v>
      </c>
      <c r="D288">
        <v>7243</v>
      </c>
      <c r="E288">
        <v>5.0300002099999999</v>
      </c>
      <c r="F288">
        <v>5.0300002099999999</v>
      </c>
      <c r="G288">
        <v>0</v>
      </c>
      <c r="H288">
        <v>2.619999886</v>
      </c>
      <c r="I288">
        <v>2.9999998999999999E-2</v>
      </c>
      <c r="J288">
        <v>2.380000114</v>
      </c>
      <c r="K288">
        <v>0</v>
      </c>
      <c r="L288">
        <v>32</v>
      </c>
      <c r="M288">
        <v>1</v>
      </c>
      <c r="N288">
        <v>194</v>
      </c>
      <c r="O288">
        <v>839</v>
      </c>
      <c r="P288">
        <v>2361</v>
      </c>
      <c r="Q288">
        <f>SUM(daily_activity3[[#This Row],[VeryActiveMinutes]:[SedentaryMinutes]])</f>
        <v>1066</v>
      </c>
      <c r="R288">
        <f>daily_activity3[[#This Row],[Total Mintues]]/60</f>
        <v>17.766666666666666</v>
      </c>
      <c r="S288">
        <f>IFERROR(daily_activity3[[#This Row],[TotalDistance]]/daily_activity3[[#This Row],[TotalSteps]],0)</f>
        <v>6.9446364904045287E-4</v>
      </c>
      <c r="T288">
        <f>IFERROR(daily_activity3[[#This Row],[TrackerDistance]]/(daily_activity3[[#This Row],[Total Mintues]]*daily_activity3[[#This Row],[Step Length]]),0)</f>
        <v>6.7945590994371479</v>
      </c>
      <c r="U288">
        <v>370</v>
      </c>
      <c r="V288">
        <v>406</v>
      </c>
      <c r="W288">
        <v>36</v>
      </c>
    </row>
    <row r="289" spans="1:23" x14ac:dyDescent="0.3">
      <c r="A289">
        <v>4445114986</v>
      </c>
      <c r="B289" s="1">
        <v>42488</v>
      </c>
      <c r="C289" t="str">
        <f t="shared" si="4"/>
        <v>Thursday</v>
      </c>
      <c r="D289">
        <v>4493</v>
      </c>
      <c r="E289">
        <v>3.0099999899999998</v>
      </c>
      <c r="F289">
        <v>3.0099999899999998</v>
      </c>
      <c r="G289">
        <v>0</v>
      </c>
      <c r="H289">
        <v>0</v>
      </c>
      <c r="I289">
        <v>0</v>
      </c>
      <c r="J289">
        <v>3.0099999899999998</v>
      </c>
      <c r="K289">
        <v>0</v>
      </c>
      <c r="L289">
        <v>0</v>
      </c>
      <c r="M289">
        <v>0</v>
      </c>
      <c r="N289">
        <v>236</v>
      </c>
      <c r="O289">
        <v>762</v>
      </c>
      <c r="P289">
        <v>2203</v>
      </c>
      <c r="Q289">
        <f>SUM(daily_activity3[[#This Row],[VeryActiveMinutes]:[SedentaryMinutes]])</f>
        <v>998</v>
      </c>
      <c r="R289">
        <f>daily_activity3[[#This Row],[Total Mintues]]/60</f>
        <v>16.633333333333333</v>
      </c>
      <c r="S289">
        <f>IFERROR(daily_activity3[[#This Row],[TotalDistance]]/daily_activity3[[#This Row],[TotalSteps]],0)</f>
        <v>6.6993100155797903E-4</v>
      </c>
      <c r="T289">
        <f>IFERROR(daily_activity3[[#This Row],[TrackerDistance]]/(daily_activity3[[#This Row],[Total Mintues]]*daily_activity3[[#This Row],[Step Length]]),0)</f>
        <v>4.5020040080160326</v>
      </c>
      <c r="U289">
        <v>370</v>
      </c>
      <c r="V289">
        <v>406</v>
      </c>
      <c r="W289">
        <v>36</v>
      </c>
    </row>
    <row r="290" spans="1:23" x14ac:dyDescent="0.3">
      <c r="A290">
        <v>4445114986</v>
      </c>
      <c r="B290" s="1">
        <v>42489</v>
      </c>
      <c r="C290" t="str">
        <f t="shared" si="4"/>
        <v>Friday</v>
      </c>
      <c r="D290">
        <v>4676</v>
      </c>
      <c r="E290">
        <v>3.1400001049999999</v>
      </c>
      <c r="F290">
        <v>3.1400001049999999</v>
      </c>
      <c r="G290">
        <v>0</v>
      </c>
      <c r="H290">
        <v>0</v>
      </c>
      <c r="I290">
        <v>0</v>
      </c>
      <c r="J290">
        <v>3.130000114</v>
      </c>
      <c r="K290">
        <v>0</v>
      </c>
      <c r="L290">
        <v>0</v>
      </c>
      <c r="M290">
        <v>0</v>
      </c>
      <c r="N290">
        <v>226</v>
      </c>
      <c r="O290">
        <v>1106</v>
      </c>
      <c r="P290">
        <v>2196</v>
      </c>
      <c r="Q290">
        <f>SUM(daily_activity3[[#This Row],[VeryActiveMinutes]:[SedentaryMinutes]])</f>
        <v>1332</v>
      </c>
      <c r="R290">
        <f>daily_activity3[[#This Row],[Total Mintues]]/60</f>
        <v>22.2</v>
      </c>
      <c r="S290">
        <f>IFERROR(daily_activity3[[#This Row],[TotalDistance]]/daily_activity3[[#This Row],[TotalSteps]],0)</f>
        <v>6.7151413708297692E-4</v>
      </c>
      <c r="T290">
        <f>IFERROR(daily_activity3[[#This Row],[TrackerDistance]]/(daily_activity3[[#This Row],[Total Mintues]]*daily_activity3[[#This Row],[Step Length]]),0)</f>
        <v>3.5105105105105103</v>
      </c>
      <c r="U290">
        <v>370</v>
      </c>
      <c r="V290">
        <v>406</v>
      </c>
      <c r="W290">
        <v>36</v>
      </c>
    </row>
    <row r="291" spans="1:23" x14ac:dyDescent="0.3">
      <c r="A291">
        <v>4445114986</v>
      </c>
      <c r="B291" s="1">
        <v>42490</v>
      </c>
      <c r="C291" t="str">
        <f t="shared" si="4"/>
        <v>Saturday</v>
      </c>
      <c r="D291">
        <v>6222</v>
      </c>
      <c r="E291">
        <v>4.1799998279999997</v>
      </c>
      <c r="F291">
        <v>4.1799998279999997</v>
      </c>
      <c r="G291">
        <v>0</v>
      </c>
      <c r="H291">
        <v>0</v>
      </c>
      <c r="I291">
        <v>0</v>
      </c>
      <c r="J291">
        <v>4.1799998279999997</v>
      </c>
      <c r="K291">
        <v>0</v>
      </c>
      <c r="L291">
        <v>0</v>
      </c>
      <c r="M291">
        <v>0</v>
      </c>
      <c r="N291">
        <v>290</v>
      </c>
      <c r="O291">
        <v>797</v>
      </c>
      <c r="P291">
        <v>2363</v>
      </c>
      <c r="Q291">
        <f>SUM(daily_activity3[[#This Row],[VeryActiveMinutes]:[SedentaryMinutes]])</f>
        <v>1087</v>
      </c>
      <c r="R291">
        <f>daily_activity3[[#This Row],[Total Mintues]]/60</f>
        <v>18.116666666666667</v>
      </c>
      <c r="S291">
        <f>IFERROR(daily_activity3[[#This Row],[TotalDistance]]/daily_activity3[[#This Row],[TotalSteps]],0)</f>
        <v>6.7180967984570869E-4</v>
      </c>
      <c r="T291">
        <f>IFERROR(daily_activity3[[#This Row],[TrackerDistance]]/(daily_activity3[[#This Row],[Total Mintues]]*daily_activity3[[#This Row],[Step Length]]),0)</f>
        <v>5.7240110395584178</v>
      </c>
      <c r="U291">
        <v>370</v>
      </c>
      <c r="V291">
        <v>406</v>
      </c>
      <c r="W291">
        <v>36</v>
      </c>
    </row>
    <row r="292" spans="1:23" x14ac:dyDescent="0.3">
      <c r="A292">
        <v>4558609924</v>
      </c>
      <c r="B292" s="1">
        <v>42473</v>
      </c>
      <c r="C292" t="str">
        <f t="shared" si="4"/>
        <v>Wednesday</v>
      </c>
      <c r="D292">
        <v>4978</v>
      </c>
      <c r="E292">
        <v>3.289999962</v>
      </c>
      <c r="F292">
        <v>3.289999962</v>
      </c>
      <c r="G292">
        <v>0</v>
      </c>
      <c r="H292">
        <v>1.2400000099999999</v>
      </c>
      <c r="I292">
        <v>0.439999998</v>
      </c>
      <c r="J292">
        <v>1.6100000139999999</v>
      </c>
      <c r="K292">
        <v>0</v>
      </c>
      <c r="L292">
        <v>19</v>
      </c>
      <c r="M292">
        <v>7</v>
      </c>
      <c r="N292">
        <v>127</v>
      </c>
      <c r="O292">
        <v>1287</v>
      </c>
      <c r="P292">
        <v>1722</v>
      </c>
      <c r="Q292">
        <f>SUM(daily_activity3[[#This Row],[VeryActiveMinutes]:[SedentaryMinutes]])</f>
        <v>1440</v>
      </c>
      <c r="R292">
        <f>daily_activity3[[#This Row],[Total Mintues]]/60</f>
        <v>24</v>
      </c>
      <c r="S292">
        <f>IFERROR(daily_activity3[[#This Row],[TotalDistance]]/daily_activity3[[#This Row],[TotalSteps]],0)</f>
        <v>6.609079875451989E-4</v>
      </c>
      <c r="T292">
        <f>IFERROR(daily_activity3[[#This Row],[TrackerDistance]]/(daily_activity3[[#This Row],[Total Mintues]]*daily_activity3[[#This Row],[Step Length]]),0)</f>
        <v>3.4569444444444439</v>
      </c>
      <c r="U292">
        <v>126</v>
      </c>
      <c r="V292">
        <v>137</v>
      </c>
      <c r="W292">
        <v>11</v>
      </c>
    </row>
    <row r="293" spans="1:23" x14ac:dyDescent="0.3">
      <c r="A293">
        <v>4558609924</v>
      </c>
      <c r="B293" s="1">
        <v>42474</v>
      </c>
      <c r="C293" t="str">
        <f t="shared" si="4"/>
        <v>Thursday</v>
      </c>
      <c r="D293">
        <v>6799</v>
      </c>
      <c r="E293">
        <v>4.4899997709999999</v>
      </c>
      <c r="F293">
        <v>4.4899997709999999</v>
      </c>
      <c r="G293">
        <v>0</v>
      </c>
      <c r="H293">
        <v>0</v>
      </c>
      <c r="I293">
        <v>0</v>
      </c>
      <c r="J293">
        <v>4.4899997709999999</v>
      </c>
      <c r="K293">
        <v>0</v>
      </c>
      <c r="L293">
        <v>0</v>
      </c>
      <c r="M293">
        <v>0</v>
      </c>
      <c r="N293">
        <v>279</v>
      </c>
      <c r="O293">
        <v>1161</v>
      </c>
      <c r="P293">
        <v>1922</v>
      </c>
      <c r="Q293">
        <f>SUM(daily_activity3[[#This Row],[VeryActiveMinutes]:[SedentaryMinutes]])</f>
        <v>1440</v>
      </c>
      <c r="R293">
        <f>daily_activity3[[#This Row],[Total Mintues]]/60</f>
        <v>24</v>
      </c>
      <c r="S293">
        <f>IFERROR(daily_activity3[[#This Row],[TotalDistance]]/daily_activity3[[#This Row],[TotalSteps]],0)</f>
        <v>6.6039120032357704E-4</v>
      </c>
      <c r="T293">
        <f>IFERROR(daily_activity3[[#This Row],[TrackerDistance]]/(daily_activity3[[#This Row],[Total Mintues]]*daily_activity3[[#This Row],[Step Length]]),0)</f>
        <v>4.7215277777777773</v>
      </c>
      <c r="U293">
        <v>126</v>
      </c>
      <c r="V293">
        <v>137</v>
      </c>
      <c r="W293">
        <v>11</v>
      </c>
    </row>
    <row r="294" spans="1:23" x14ac:dyDescent="0.3">
      <c r="A294">
        <v>4558609924</v>
      </c>
      <c r="B294" s="1">
        <v>42475</v>
      </c>
      <c r="C294" t="str">
        <f t="shared" si="4"/>
        <v>Friday</v>
      </c>
      <c r="D294">
        <v>7795</v>
      </c>
      <c r="E294">
        <v>5.1500000950000002</v>
      </c>
      <c r="F294">
        <v>5.1500000950000002</v>
      </c>
      <c r="G294">
        <v>0</v>
      </c>
      <c r="H294">
        <v>0.58999997400000004</v>
      </c>
      <c r="I294">
        <v>0.83999997400000004</v>
      </c>
      <c r="J294">
        <v>3.7300000190000002</v>
      </c>
      <c r="K294">
        <v>0</v>
      </c>
      <c r="L294">
        <v>17</v>
      </c>
      <c r="M294">
        <v>30</v>
      </c>
      <c r="N294">
        <v>262</v>
      </c>
      <c r="O294">
        <v>1131</v>
      </c>
      <c r="P294">
        <v>2121</v>
      </c>
      <c r="Q294">
        <f>SUM(daily_activity3[[#This Row],[VeryActiveMinutes]:[SedentaryMinutes]])</f>
        <v>1440</v>
      </c>
      <c r="R294">
        <f>daily_activity3[[#This Row],[Total Mintues]]/60</f>
        <v>24</v>
      </c>
      <c r="S294">
        <f>IFERROR(daily_activity3[[#This Row],[TotalDistance]]/daily_activity3[[#This Row],[TotalSteps]],0)</f>
        <v>6.606799352148814E-4</v>
      </c>
      <c r="T294">
        <f>IFERROR(daily_activity3[[#This Row],[TrackerDistance]]/(daily_activity3[[#This Row],[Total Mintues]]*daily_activity3[[#This Row],[Step Length]]),0)</f>
        <v>5.4131944444444438</v>
      </c>
      <c r="U294">
        <v>126</v>
      </c>
      <c r="V294">
        <v>137</v>
      </c>
      <c r="W294">
        <v>11</v>
      </c>
    </row>
    <row r="295" spans="1:23" x14ac:dyDescent="0.3">
      <c r="A295">
        <v>4558609924</v>
      </c>
      <c r="B295" s="1">
        <v>42476</v>
      </c>
      <c r="C295" t="str">
        <f t="shared" si="4"/>
        <v>Saturday</v>
      </c>
      <c r="D295">
        <v>7289</v>
      </c>
      <c r="E295">
        <v>4.8200001720000003</v>
      </c>
      <c r="F295">
        <v>4.8200001720000003</v>
      </c>
      <c r="G295">
        <v>0</v>
      </c>
      <c r="H295">
        <v>0.55000001200000004</v>
      </c>
      <c r="I295">
        <v>0.75</v>
      </c>
      <c r="J295">
        <v>3.5</v>
      </c>
      <c r="K295">
        <v>0</v>
      </c>
      <c r="L295">
        <v>8</v>
      </c>
      <c r="M295">
        <v>12</v>
      </c>
      <c r="N295">
        <v>308</v>
      </c>
      <c r="O295">
        <v>1112</v>
      </c>
      <c r="P295">
        <v>1997</v>
      </c>
      <c r="Q295">
        <f>SUM(daily_activity3[[#This Row],[VeryActiveMinutes]:[SedentaryMinutes]])</f>
        <v>1440</v>
      </c>
      <c r="R295">
        <f>daily_activity3[[#This Row],[Total Mintues]]/60</f>
        <v>24</v>
      </c>
      <c r="S295">
        <f>IFERROR(daily_activity3[[#This Row],[TotalDistance]]/daily_activity3[[#This Row],[TotalSteps]],0)</f>
        <v>6.6127043106050212E-4</v>
      </c>
      <c r="T295">
        <f>IFERROR(daily_activity3[[#This Row],[TrackerDistance]]/(daily_activity3[[#This Row],[Total Mintues]]*daily_activity3[[#This Row],[Step Length]]),0)</f>
        <v>5.0618055555555559</v>
      </c>
      <c r="U295">
        <v>126</v>
      </c>
      <c r="V295">
        <v>137</v>
      </c>
      <c r="W295">
        <v>11</v>
      </c>
    </row>
    <row r="296" spans="1:23" x14ac:dyDescent="0.3">
      <c r="A296">
        <v>4558609924</v>
      </c>
      <c r="B296" s="1">
        <v>42477</v>
      </c>
      <c r="C296" t="str">
        <f t="shared" si="4"/>
        <v>Sunday</v>
      </c>
      <c r="D296">
        <v>9634</v>
      </c>
      <c r="E296">
        <v>6.4000000950000002</v>
      </c>
      <c r="F296">
        <v>6.4000000950000002</v>
      </c>
      <c r="G296">
        <v>0</v>
      </c>
      <c r="H296">
        <v>0.55000001200000004</v>
      </c>
      <c r="I296">
        <v>1.1399999860000001</v>
      </c>
      <c r="J296">
        <v>4.7100000380000004</v>
      </c>
      <c r="K296">
        <v>0</v>
      </c>
      <c r="L296">
        <v>7</v>
      </c>
      <c r="M296">
        <v>19</v>
      </c>
      <c r="N296">
        <v>304</v>
      </c>
      <c r="O296">
        <v>1110</v>
      </c>
      <c r="P296">
        <v>2117</v>
      </c>
      <c r="Q296">
        <f>SUM(daily_activity3[[#This Row],[VeryActiveMinutes]:[SedentaryMinutes]])</f>
        <v>1440</v>
      </c>
      <c r="R296">
        <f>daily_activity3[[#This Row],[Total Mintues]]/60</f>
        <v>24</v>
      </c>
      <c r="S296">
        <f>IFERROR(daily_activity3[[#This Row],[TotalDistance]]/daily_activity3[[#This Row],[TotalSteps]],0)</f>
        <v>6.6431389817313681E-4</v>
      </c>
      <c r="T296">
        <f>IFERROR(daily_activity3[[#This Row],[TrackerDistance]]/(daily_activity3[[#This Row],[Total Mintues]]*daily_activity3[[#This Row],[Step Length]]),0)</f>
        <v>6.6902777777777782</v>
      </c>
      <c r="U296">
        <v>126</v>
      </c>
      <c r="V296">
        <v>137</v>
      </c>
      <c r="W296">
        <v>11</v>
      </c>
    </row>
    <row r="297" spans="1:23" x14ac:dyDescent="0.3">
      <c r="A297">
        <v>4558609924</v>
      </c>
      <c r="B297" s="1">
        <v>42478</v>
      </c>
      <c r="C297" t="str">
        <f t="shared" si="4"/>
        <v>Monday</v>
      </c>
      <c r="D297">
        <v>8940</v>
      </c>
      <c r="E297">
        <v>5.9099998469999999</v>
      </c>
      <c r="F297">
        <v>5.9099998469999999</v>
      </c>
      <c r="G297">
        <v>0</v>
      </c>
      <c r="H297">
        <v>0.980000019</v>
      </c>
      <c r="I297">
        <v>0.93000000699999996</v>
      </c>
      <c r="J297">
        <v>4</v>
      </c>
      <c r="K297">
        <v>0</v>
      </c>
      <c r="L297">
        <v>14</v>
      </c>
      <c r="M297">
        <v>15</v>
      </c>
      <c r="N297">
        <v>331</v>
      </c>
      <c r="O297">
        <v>1080</v>
      </c>
      <c r="P297">
        <v>2116</v>
      </c>
      <c r="Q297">
        <f>SUM(daily_activity3[[#This Row],[VeryActiveMinutes]:[SedentaryMinutes]])</f>
        <v>1440</v>
      </c>
      <c r="R297">
        <f>daily_activity3[[#This Row],[Total Mintues]]/60</f>
        <v>24</v>
      </c>
      <c r="S297">
        <f>IFERROR(daily_activity3[[#This Row],[TotalDistance]]/daily_activity3[[#This Row],[TotalSteps]],0)</f>
        <v>6.6107380838926176E-4</v>
      </c>
      <c r="T297">
        <f>IFERROR(daily_activity3[[#This Row],[TrackerDistance]]/(daily_activity3[[#This Row],[Total Mintues]]*daily_activity3[[#This Row],[Step Length]]),0)</f>
        <v>6.208333333333333</v>
      </c>
      <c r="U297">
        <v>126</v>
      </c>
      <c r="V297">
        <v>137</v>
      </c>
      <c r="W297">
        <v>11</v>
      </c>
    </row>
    <row r="298" spans="1:23" x14ac:dyDescent="0.3">
      <c r="A298">
        <v>4558609924</v>
      </c>
      <c r="B298" s="1">
        <v>42479</v>
      </c>
      <c r="C298" t="str">
        <f t="shared" si="4"/>
        <v>Tuesday</v>
      </c>
      <c r="D298">
        <v>5401</v>
      </c>
      <c r="E298">
        <v>3.5699999330000001</v>
      </c>
      <c r="F298">
        <v>3.5699999330000001</v>
      </c>
      <c r="G298">
        <v>0</v>
      </c>
      <c r="H298">
        <v>5.0000001000000002E-2</v>
      </c>
      <c r="I298">
        <v>0.36000001399999998</v>
      </c>
      <c r="J298">
        <v>3.1600000860000002</v>
      </c>
      <c r="K298">
        <v>0</v>
      </c>
      <c r="L298">
        <v>1</v>
      </c>
      <c r="M298">
        <v>9</v>
      </c>
      <c r="N298">
        <v>248</v>
      </c>
      <c r="O298">
        <v>1182</v>
      </c>
      <c r="P298">
        <v>1876</v>
      </c>
      <c r="Q298">
        <f>SUM(daily_activity3[[#This Row],[VeryActiveMinutes]:[SedentaryMinutes]])</f>
        <v>1440</v>
      </c>
      <c r="R298">
        <f>daily_activity3[[#This Row],[Total Mintues]]/60</f>
        <v>24</v>
      </c>
      <c r="S298">
        <f>IFERROR(daily_activity3[[#This Row],[TotalDistance]]/daily_activity3[[#This Row],[TotalSteps]],0)</f>
        <v>6.6098869339011295E-4</v>
      </c>
      <c r="T298">
        <f>IFERROR(daily_activity3[[#This Row],[TrackerDistance]]/(daily_activity3[[#This Row],[Total Mintues]]*daily_activity3[[#This Row],[Step Length]]),0)</f>
        <v>3.7506944444444446</v>
      </c>
      <c r="U298">
        <v>126</v>
      </c>
      <c r="V298">
        <v>137</v>
      </c>
      <c r="W298">
        <v>11</v>
      </c>
    </row>
    <row r="299" spans="1:23" x14ac:dyDescent="0.3">
      <c r="A299">
        <v>4558609924</v>
      </c>
      <c r="B299" s="1">
        <v>42480</v>
      </c>
      <c r="C299" t="str">
        <f t="shared" si="4"/>
        <v>Wednesday</v>
      </c>
      <c r="D299">
        <v>4803</v>
      </c>
      <c r="E299">
        <v>3.170000076</v>
      </c>
      <c r="F299">
        <v>3.170000076</v>
      </c>
      <c r="G299">
        <v>0</v>
      </c>
      <c r="H299">
        <v>0</v>
      </c>
      <c r="I299">
        <v>0</v>
      </c>
      <c r="J299">
        <v>3.170000076</v>
      </c>
      <c r="K299">
        <v>0</v>
      </c>
      <c r="L299">
        <v>0</v>
      </c>
      <c r="M299">
        <v>0</v>
      </c>
      <c r="N299">
        <v>222</v>
      </c>
      <c r="O299">
        <v>1218</v>
      </c>
      <c r="P299">
        <v>1788</v>
      </c>
      <c r="Q299">
        <f>SUM(daily_activity3[[#This Row],[VeryActiveMinutes]:[SedentaryMinutes]])</f>
        <v>1440</v>
      </c>
      <c r="R299">
        <f>daily_activity3[[#This Row],[Total Mintues]]/60</f>
        <v>24</v>
      </c>
      <c r="S299">
        <f>IFERROR(daily_activity3[[#This Row],[TotalDistance]]/daily_activity3[[#This Row],[TotalSteps]],0)</f>
        <v>6.6000417988757029E-4</v>
      </c>
      <c r="T299">
        <f>IFERROR(daily_activity3[[#This Row],[TrackerDistance]]/(daily_activity3[[#This Row],[Total Mintues]]*daily_activity3[[#This Row],[Step Length]]),0)</f>
        <v>3.3354166666666667</v>
      </c>
      <c r="U299">
        <v>126</v>
      </c>
      <c r="V299">
        <v>137</v>
      </c>
      <c r="W299">
        <v>11</v>
      </c>
    </row>
    <row r="300" spans="1:23" x14ac:dyDescent="0.3">
      <c r="A300">
        <v>4558609924</v>
      </c>
      <c r="B300" s="1">
        <v>42481</v>
      </c>
      <c r="C300" t="str">
        <f t="shared" si="4"/>
        <v>Thursday</v>
      </c>
      <c r="D300">
        <v>13743</v>
      </c>
      <c r="E300">
        <v>9.0799999239999991</v>
      </c>
      <c r="F300">
        <v>9.0799999239999991</v>
      </c>
      <c r="G300">
        <v>0</v>
      </c>
      <c r="H300">
        <v>0.41999998700000002</v>
      </c>
      <c r="I300">
        <v>0.97000002900000004</v>
      </c>
      <c r="J300">
        <v>7.6999998090000004</v>
      </c>
      <c r="K300">
        <v>0</v>
      </c>
      <c r="L300">
        <v>6</v>
      </c>
      <c r="M300">
        <v>21</v>
      </c>
      <c r="N300">
        <v>432</v>
      </c>
      <c r="O300">
        <v>844</v>
      </c>
      <c r="P300">
        <v>2486</v>
      </c>
      <c r="Q300">
        <f>SUM(daily_activity3[[#This Row],[VeryActiveMinutes]:[SedentaryMinutes]])</f>
        <v>1303</v>
      </c>
      <c r="R300">
        <f>daily_activity3[[#This Row],[Total Mintues]]/60</f>
        <v>21.716666666666665</v>
      </c>
      <c r="S300">
        <f>IFERROR(daily_activity3[[#This Row],[TotalDistance]]/daily_activity3[[#This Row],[TotalSteps]],0)</f>
        <v>6.6069998719348023E-4</v>
      </c>
      <c r="T300">
        <f>IFERROR(daily_activity3[[#This Row],[TrackerDistance]]/(daily_activity3[[#This Row],[Total Mintues]]*daily_activity3[[#This Row],[Step Length]]),0)</f>
        <v>10.547198772064467</v>
      </c>
      <c r="U300">
        <v>126</v>
      </c>
      <c r="V300">
        <v>137</v>
      </c>
      <c r="W300">
        <v>11</v>
      </c>
    </row>
    <row r="301" spans="1:23" x14ac:dyDescent="0.3">
      <c r="A301">
        <v>4558609924</v>
      </c>
      <c r="B301" s="1">
        <v>42482</v>
      </c>
      <c r="C301" t="str">
        <f t="shared" si="4"/>
        <v>Friday</v>
      </c>
      <c r="D301">
        <v>9601</v>
      </c>
      <c r="E301">
        <v>6.3499999049999998</v>
      </c>
      <c r="F301">
        <v>6.3499999049999998</v>
      </c>
      <c r="G301">
        <v>0</v>
      </c>
      <c r="H301">
        <v>1.3700000050000001</v>
      </c>
      <c r="I301">
        <v>1.5</v>
      </c>
      <c r="J301">
        <v>3.4700000289999999</v>
      </c>
      <c r="K301">
        <v>0</v>
      </c>
      <c r="L301">
        <v>20</v>
      </c>
      <c r="M301">
        <v>25</v>
      </c>
      <c r="N301">
        <v>273</v>
      </c>
      <c r="O301">
        <v>1122</v>
      </c>
      <c r="P301">
        <v>2094</v>
      </c>
      <c r="Q301">
        <f>SUM(daily_activity3[[#This Row],[VeryActiveMinutes]:[SedentaryMinutes]])</f>
        <v>1440</v>
      </c>
      <c r="R301">
        <f>daily_activity3[[#This Row],[Total Mintues]]/60</f>
        <v>24</v>
      </c>
      <c r="S301">
        <f>IFERROR(daily_activity3[[#This Row],[TotalDistance]]/daily_activity3[[#This Row],[TotalSteps]],0)</f>
        <v>6.6138942870534322E-4</v>
      </c>
      <c r="T301">
        <f>IFERROR(daily_activity3[[#This Row],[TrackerDistance]]/(daily_activity3[[#This Row],[Total Mintues]]*daily_activity3[[#This Row],[Step Length]]),0)</f>
        <v>6.6673611111111102</v>
      </c>
      <c r="U301">
        <v>126</v>
      </c>
      <c r="V301">
        <v>137</v>
      </c>
      <c r="W301">
        <v>11</v>
      </c>
    </row>
    <row r="302" spans="1:23" x14ac:dyDescent="0.3">
      <c r="A302">
        <v>4558609924</v>
      </c>
      <c r="B302" s="1">
        <v>42483</v>
      </c>
      <c r="C302" t="str">
        <f t="shared" si="4"/>
        <v>Saturday</v>
      </c>
      <c r="D302">
        <v>6890</v>
      </c>
      <c r="E302">
        <v>4.5500001909999996</v>
      </c>
      <c r="F302">
        <v>4.5500001909999996</v>
      </c>
      <c r="G302">
        <v>0</v>
      </c>
      <c r="H302">
        <v>0.34000000400000002</v>
      </c>
      <c r="I302">
        <v>0.20000000300000001</v>
      </c>
      <c r="J302">
        <v>4.0100002290000001</v>
      </c>
      <c r="K302">
        <v>0</v>
      </c>
      <c r="L302">
        <v>5</v>
      </c>
      <c r="M302">
        <v>5</v>
      </c>
      <c r="N302">
        <v>308</v>
      </c>
      <c r="O302">
        <v>1122</v>
      </c>
      <c r="P302">
        <v>2085</v>
      </c>
      <c r="Q302">
        <f>SUM(daily_activity3[[#This Row],[VeryActiveMinutes]:[SedentaryMinutes]])</f>
        <v>1440</v>
      </c>
      <c r="R302">
        <f>daily_activity3[[#This Row],[Total Mintues]]/60</f>
        <v>24</v>
      </c>
      <c r="S302">
        <f>IFERROR(daily_activity3[[#This Row],[TotalDistance]]/daily_activity3[[#This Row],[TotalSteps]],0)</f>
        <v>6.603773862119013E-4</v>
      </c>
      <c r="T302">
        <f>IFERROR(daily_activity3[[#This Row],[TrackerDistance]]/(daily_activity3[[#This Row],[Total Mintues]]*daily_activity3[[#This Row],[Step Length]]),0)</f>
        <v>4.7847222222222214</v>
      </c>
      <c r="U302">
        <v>126</v>
      </c>
      <c r="V302">
        <v>137</v>
      </c>
      <c r="W302">
        <v>11</v>
      </c>
    </row>
    <row r="303" spans="1:23" x14ac:dyDescent="0.3">
      <c r="A303">
        <v>4558609924</v>
      </c>
      <c r="B303" s="1">
        <v>42484</v>
      </c>
      <c r="C303" t="str">
        <f t="shared" si="4"/>
        <v>Sunday</v>
      </c>
      <c r="D303">
        <v>8563</v>
      </c>
      <c r="E303">
        <v>5.6599998469999999</v>
      </c>
      <c r="F303">
        <v>5.6599998469999999</v>
      </c>
      <c r="G303">
        <v>0</v>
      </c>
      <c r="H303">
        <v>0</v>
      </c>
      <c r="I303">
        <v>0</v>
      </c>
      <c r="J303">
        <v>5.6500000950000002</v>
      </c>
      <c r="K303">
        <v>0</v>
      </c>
      <c r="L303">
        <v>0</v>
      </c>
      <c r="M303">
        <v>0</v>
      </c>
      <c r="N303">
        <v>395</v>
      </c>
      <c r="O303">
        <v>1045</v>
      </c>
      <c r="P303">
        <v>2173</v>
      </c>
      <c r="Q303">
        <f>SUM(daily_activity3[[#This Row],[VeryActiveMinutes]:[SedentaryMinutes]])</f>
        <v>1440</v>
      </c>
      <c r="R303">
        <f>daily_activity3[[#This Row],[Total Mintues]]/60</f>
        <v>24</v>
      </c>
      <c r="S303">
        <f>IFERROR(daily_activity3[[#This Row],[TotalDistance]]/daily_activity3[[#This Row],[TotalSteps]],0)</f>
        <v>6.6098328237767135E-4</v>
      </c>
      <c r="T303">
        <f>IFERROR(daily_activity3[[#This Row],[TrackerDistance]]/(daily_activity3[[#This Row],[Total Mintues]]*daily_activity3[[#This Row],[Step Length]]),0)</f>
        <v>5.9465277777777779</v>
      </c>
      <c r="U303">
        <v>126</v>
      </c>
      <c r="V303">
        <v>137</v>
      </c>
      <c r="W303">
        <v>11</v>
      </c>
    </row>
    <row r="304" spans="1:23" x14ac:dyDescent="0.3">
      <c r="A304">
        <v>4558609924</v>
      </c>
      <c r="B304" s="1">
        <v>42485</v>
      </c>
      <c r="C304" t="str">
        <f t="shared" si="4"/>
        <v>Monday</v>
      </c>
      <c r="D304">
        <v>8095</v>
      </c>
      <c r="E304">
        <v>5.3499999049999998</v>
      </c>
      <c r="F304">
        <v>5.3499999049999998</v>
      </c>
      <c r="G304">
        <v>0</v>
      </c>
      <c r="H304">
        <v>0.58999997400000004</v>
      </c>
      <c r="I304">
        <v>0.25</v>
      </c>
      <c r="J304">
        <v>4.5100002290000001</v>
      </c>
      <c r="K304">
        <v>0</v>
      </c>
      <c r="L304">
        <v>18</v>
      </c>
      <c r="M304">
        <v>10</v>
      </c>
      <c r="N304">
        <v>340</v>
      </c>
      <c r="O304">
        <v>993</v>
      </c>
      <c r="P304">
        <v>2225</v>
      </c>
      <c r="Q304">
        <f>SUM(daily_activity3[[#This Row],[VeryActiveMinutes]:[SedentaryMinutes]])</f>
        <v>1361</v>
      </c>
      <c r="R304">
        <f>daily_activity3[[#This Row],[Total Mintues]]/60</f>
        <v>22.683333333333334</v>
      </c>
      <c r="S304">
        <f>IFERROR(daily_activity3[[#This Row],[TotalDistance]]/daily_activity3[[#This Row],[TotalSteps]],0)</f>
        <v>6.6090177949351453E-4</v>
      </c>
      <c r="T304">
        <f>IFERROR(daily_activity3[[#This Row],[TrackerDistance]]/(daily_activity3[[#This Row],[Total Mintues]]*daily_activity3[[#This Row],[Step Length]]),0)</f>
        <v>5.9478324761204995</v>
      </c>
      <c r="U304">
        <v>126</v>
      </c>
      <c r="V304">
        <v>137</v>
      </c>
      <c r="W304">
        <v>11</v>
      </c>
    </row>
    <row r="305" spans="1:23" x14ac:dyDescent="0.3">
      <c r="A305">
        <v>4558609924</v>
      </c>
      <c r="B305" s="1">
        <v>42486</v>
      </c>
      <c r="C305" t="str">
        <f t="shared" si="4"/>
        <v>Tuesday</v>
      </c>
      <c r="D305">
        <v>9148</v>
      </c>
      <c r="E305">
        <v>6.0500001909999996</v>
      </c>
      <c r="F305">
        <v>6.0500001909999996</v>
      </c>
      <c r="G305">
        <v>0</v>
      </c>
      <c r="H305">
        <v>0.43000000700000002</v>
      </c>
      <c r="I305">
        <v>2.0299999710000001</v>
      </c>
      <c r="J305">
        <v>3.5899999139999998</v>
      </c>
      <c r="K305">
        <v>0</v>
      </c>
      <c r="L305">
        <v>12</v>
      </c>
      <c r="M305">
        <v>41</v>
      </c>
      <c r="N305">
        <v>283</v>
      </c>
      <c r="O305">
        <v>1062</v>
      </c>
      <c r="P305">
        <v>2223</v>
      </c>
      <c r="Q305">
        <f>SUM(daily_activity3[[#This Row],[VeryActiveMinutes]:[SedentaryMinutes]])</f>
        <v>1398</v>
      </c>
      <c r="R305">
        <f>daily_activity3[[#This Row],[Total Mintues]]/60</f>
        <v>23.3</v>
      </c>
      <c r="S305">
        <f>IFERROR(daily_activity3[[#This Row],[TotalDistance]]/daily_activity3[[#This Row],[TotalSteps]],0)</f>
        <v>6.6134676333624832E-4</v>
      </c>
      <c r="T305">
        <f>IFERROR(daily_activity3[[#This Row],[TrackerDistance]]/(daily_activity3[[#This Row],[Total Mintues]]*daily_activity3[[#This Row],[Step Length]]),0)</f>
        <v>6.5436337625178824</v>
      </c>
      <c r="U305">
        <v>126</v>
      </c>
      <c r="V305">
        <v>137</v>
      </c>
      <c r="W305">
        <v>11</v>
      </c>
    </row>
    <row r="306" spans="1:23" x14ac:dyDescent="0.3">
      <c r="A306">
        <v>4558609924</v>
      </c>
      <c r="B306" s="1">
        <v>42487</v>
      </c>
      <c r="C306" t="str">
        <f t="shared" si="4"/>
        <v>Wednesday</v>
      </c>
      <c r="D306">
        <v>9557</v>
      </c>
      <c r="E306">
        <v>6.3200001720000003</v>
      </c>
      <c r="F306">
        <v>6.3200001720000003</v>
      </c>
      <c r="G306">
        <v>0</v>
      </c>
      <c r="H306">
        <v>1.960000038</v>
      </c>
      <c r="I306">
        <v>0.88999998599999997</v>
      </c>
      <c r="J306">
        <v>3.460000038</v>
      </c>
      <c r="K306">
        <v>0</v>
      </c>
      <c r="L306">
        <v>27</v>
      </c>
      <c r="M306">
        <v>14</v>
      </c>
      <c r="N306">
        <v>312</v>
      </c>
      <c r="O306">
        <v>1087</v>
      </c>
      <c r="P306">
        <v>2098</v>
      </c>
      <c r="Q306">
        <f>SUM(daily_activity3[[#This Row],[VeryActiveMinutes]:[SedentaryMinutes]])</f>
        <v>1440</v>
      </c>
      <c r="R306">
        <f>daily_activity3[[#This Row],[Total Mintues]]/60</f>
        <v>24</v>
      </c>
      <c r="S306">
        <f>IFERROR(daily_activity3[[#This Row],[TotalDistance]]/daily_activity3[[#This Row],[TotalSteps]],0)</f>
        <v>6.6129540357852889E-4</v>
      </c>
      <c r="T306">
        <f>IFERROR(daily_activity3[[#This Row],[TrackerDistance]]/(daily_activity3[[#This Row],[Total Mintues]]*daily_activity3[[#This Row],[Step Length]]),0)</f>
        <v>6.6368055555555552</v>
      </c>
      <c r="U306">
        <v>126</v>
      </c>
      <c r="V306">
        <v>137</v>
      </c>
      <c r="W306">
        <v>11</v>
      </c>
    </row>
    <row r="307" spans="1:23" x14ac:dyDescent="0.3">
      <c r="A307">
        <v>4558609924</v>
      </c>
      <c r="B307" s="1">
        <v>42488</v>
      </c>
      <c r="C307" t="str">
        <f t="shared" si="4"/>
        <v>Thursday</v>
      </c>
      <c r="D307">
        <v>9451</v>
      </c>
      <c r="E307">
        <v>6.25</v>
      </c>
      <c r="F307">
        <v>6.25</v>
      </c>
      <c r="G307">
        <v>0</v>
      </c>
      <c r="H307">
        <v>0.02</v>
      </c>
      <c r="I307">
        <v>0.27000001099999998</v>
      </c>
      <c r="J307">
        <v>5.9499998090000004</v>
      </c>
      <c r="K307">
        <v>0</v>
      </c>
      <c r="L307">
        <v>1</v>
      </c>
      <c r="M307">
        <v>11</v>
      </c>
      <c r="N307">
        <v>367</v>
      </c>
      <c r="O307">
        <v>985</v>
      </c>
      <c r="P307">
        <v>2185</v>
      </c>
      <c r="Q307">
        <f>SUM(daily_activity3[[#This Row],[VeryActiveMinutes]:[SedentaryMinutes]])</f>
        <v>1364</v>
      </c>
      <c r="R307">
        <f>daily_activity3[[#This Row],[Total Mintues]]/60</f>
        <v>22.733333333333334</v>
      </c>
      <c r="S307">
        <f>IFERROR(daily_activity3[[#This Row],[TotalDistance]]/daily_activity3[[#This Row],[TotalSteps]],0)</f>
        <v>6.613056819384192E-4</v>
      </c>
      <c r="T307">
        <f>IFERROR(daily_activity3[[#This Row],[TrackerDistance]]/(daily_activity3[[#This Row],[Total Mintues]]*daily_activity3[[#This Row],[Step Length]]),0)</f>
        <v>6.9288856304985345</v>
      </c>
      <c r="U307">
        <v>126</v>
      </c>
      <c r="V307">
        <v>137</v>
      </c>
      <c r="W307">
        <v>11</v>
      </c>
    </row>
    <row r="308" spans="1:23" x14ac:dyDescent="0.3">
      <c r="A308">
        <v>4558609924</v>
      </c>
      <c r="B308" s="1">
        <v>42489</v>
      </c>
      <c r="C308" t="str">
        <f t="shared" si="4"/>
        <v>Friday</v>
      </c>
      <c r="D308">
        <v>7833</v>
      </c>
      <c r="E308">
        <v>5.1799998279999997</v>
      </c>
      <c r="F308">
        <v>5.1799998279999997</v>
      </c>
      <c r="G308">
        <v>0</v>
      </c>
      <c r="H308">
        <v>1.019999981</v>
      </c>
      <c r="I308">
        <v>1.8500000240000001</v>
      </c>
      <c r="J308">
        <v>2.3099999430000002</v>
      </c>
      <c r="K308">
        <v>0</v>
      </c>
      <c r="L308">
        <v>15</v>
      </c>
      <c r="M308">
        <v>29</v>
      </c>
      <c r="N308">
        <v>197</v>
      </c>
      <c r="O308">
        <v>1096</v>
      </c>
      <c r="P308">
        <v>1918</v>
      </c>
      <c r="Q308">
        <f>SUM(daily_activity3[[#This Row],[VeryActiveMinutes]:[SedentaryMinutes]])</f>
        <v>1337</v>
      </c>
      <c r="R308">
        <f>daily_activity3[[#This Row],[Total Mintues]]/60</f>
        <v>22.283333333333335</v>
      </c>
      <c r="S308">
        <f>IFERROR(daily_activity3[[#This Row],[TotalDistance]]/daily_activity3[[#This Row],[TotalSteps]],0)</f>
        <v>6.6130471441337929E-4</v>
      </c>
      <c r="T308">
        <f>IFERROR(daily_activity3[[#This Row],[TrackerDistance]]/(daily_activity3[[#This Row],[Total Mintues]]*daily_activity3[[#This Row],[Step Length]]),0)</f>
        <v>5.8586387434554972</v>
      </c>
      <c r="U308">
        <v>126</v>
      </c>
      <c r="V308">
        <v>137</v>
      </c>
      <c r="W308">
        <v>11</v>
      </c>
    </row>
    <row r="309" spans="1:23" x14ac:dyDescent="0.3">
      <c r="A309">
        <v>4558609924</v>
      </c>
      <c r="B309" s="1">
        <v>42490</v>
      </c>
      <c r="C309" t="str">
        <f t="shared" si="4"/>
        <v>Saturday</v>
      </c>
      <c r="D309">
        <v>10319</v>
      </c>
      <c r="E309">
        <v>6.8200001720000003</v>
      </c>
      <c r="F309">
        <v>6.8200001720000003</v>
      </c>
      <c r="G309">
        <v>0</v>
      </c>
      <c r="H309">
        <v>0.469999999</v>
      </c>
      <c r="I309">
        <v>1.8899999860000001</v>
      </c>
      <c r="J309">
        <v>4.4600000380000004</v>
      </c>
      <c r="K309">
        <v>0</v>
      </c>
      <c r="L309">
        <v>7</v>
      </c>
      <c r="M309">
        <v>29</v>
      </c>
      <c r="N309">
        <v>293</v>
      </c>
      <c r="O309">
        <v>1111</v>
      </c>
      <c r="P309">
        <v>2105</v>
      </c>
      <c r="Q309">
        <f>SUM(daily_activity3[[#This Row],[VeryActiveMinutes]:[SedentaryMinutes]])</f>
        <v>1440</v>
      </c>
      <c r="R309">
        <f>daily_activity3[[#This Row],[Total Mintues]]/60</f>
        <v>24</v>
      </c>
      <c r="S309">
        <f>IFERROR(daily_activity3[[#This Row],[TotalDistance]]/daily_activity3[[#This Row],[TotalSteps]],0)</f>
        <v>6.6091677216784572E-4</v>
      </c>
      <c r="T309">
        <f>IFERROR(daily_activity3[[#This Row],[TrackerDistance]]/(daily_activity3[[#This Row],[Total Mintues]]*daily_activity3[[#This Row],[Step Length]]),0)</f>
        <v>7.1659722222222229</v>
      </c>
      <c r="U309">
        <v>126</v>
      </c>
      <c r="V309">
        <v>137</v>
      </c>
      <c r="W309">
        <v>11</v>
      </c>
    </row>
    <row r="310" spans="1:23" x14ac:dyDescent="0.3">
      <c r="A310">
        <v>4702921684</v>
      </c>
      <c r="B310" s="1">
        <v>42473</v>
      </c>
      <c r="C310" t="str">
        <f t="shared" si="4"/>
        <v>Wednesday</v>
      </c>
      <c r="D310">
        <v>6877</v>
      </c>
      <c r="E310">
        <v>5.579999924</v>
      </c>
      <c r="F310">
        <v>5.579999924</v>
      </c>
      <c r="G310">
        <v>0</v>
      </c>
      <c r="H310">
        <v>0</v>
      </c>
      <c r="I310">
        <v>0</v>
      </c>
      <c r="J310">
        <v>5.579999924</v>
      </c>
      <c r="K310">
        <v>0</v>
      </c>
      <c r="L310">
        <v>0</v>
      </c>
      <c r="M310">
        <v>0</v>
      </c>
      <c r="N310">
        <v>258</v>
      </c>
      <c r="O310">
        <v>777</v>
      </c>
      <c r="P310">
        <v>2898</v>
      </c>
      <c r="Q310">
        <f>SUM(daily_activity3[[#This Row],[VeryActiveMinutes]:[SedentaryMinutes]])</f>
        <v>1035</v>
      </c>
      <c r="R310">
        <f>daily_activity3[[#This Row],[Total Mintues]]/60</f>
        <v>17.25</v>
      </c>
      <c r="S310">
        <f>IFERROR(daily_activity3[[#This Row],[TotalDistance]]/daily_activity3[[#This Row],[TotalSteps]],0)</f>
        <v>8.1140030885560569E-4</v>
      </c>
      <c r="T310">
        <f>IFERROR(daily_activity3[[#This Row],[TrackerDistance]]/(daily_activity3[[#This Row],[Total Mintues]]*daily_activity3[[#This Row],[Step Length]]),0)</f>
        <v>6.6444444444444439</v>
      </c>
      <c r="U310">
        <v>400</v>
      </c>
      <c r="V310">
        <v>430</v>
      </c>
      <c r="W310">
        <v>30</v>
      </c>
    </row>
    <row r="311" spans="1:23" x14ac:dyDescent="0.3">
      <c r="A311">
        <v>4702921684</v>
      </c>
      <c r="B311" s="1">
        <v>42474</v>
      </c>
      <c r="C311" t="str">
        <f t="shared" si="4"/>
        <v>Thursday</v>
      </c>
      <c r="D311">
        <v>7860</v>
      </c>
      <c r="E311">
        <v>6.3699998860000004</v>
      </c>
      <c r="F311">
        <v>6.3699998860000004</v>
      </c>
      <c r="G311">
        <v>0</v>
      </c>
      <c r="H311">
        <v>0</v>
      </c>
      <c r="I311">
        <v>0</v>
      </c>
      <c r="J311">
        <v>6.3699998860000004</v>
      </c>
      <c r="K311">
        <v>0</v>
      </c>
      <c r="L311">
        <v>0</v>
      </c>
      <c r="M311">
        <v>0</v>
      </c>
      <c r="N311">
        <v>271</v>
      </c>
      <c r="O311">
        <v>772</v>
      </c>
      <c r="P311">
        <v>2984</v>
      </c>
      <c r="Q311">
        <f>SUM(daily_activity3[[#This Row],[VeryActiveMinutes]:[SedentaryMinutes]])</f>
        <v>1043</v>
      </c>
      <c r="R311">
        <f>daily_activity3[[#This Row],[Total Mintues]]/60</f>
        <v>17.383333333333333</v>
      </c>
      <c r="S311">
        <f>IFERROR(daily_activity3[[#This Row],[TotalDistance]]/daily_activity3[[#This Row],[TotalSteps]],0)</f>
        <v>8.1043255547073802E-4</v>
      </c>
      <c r="T311">
        <f>IFERROR(daily_activity3[[#This Row],[TrackerDistance]]/(daily_activity3[[#This Row],[Total Mintues]]*daily_activity3[[#This Row],[Step Length]]),0)</f>
        <v>7.5359539789069983</v>
      </c>
      <c r="U311">
        <v>400</v>
      </c>
      <c r="V311">
        <v>430</v>
      </c>
      <c r="W311">
        <v>30</v>
      </c>
    </row>
    <row r="312" spans="1:23" x14ac:dyDescent="0.3">
      <c r="A312">
        <v>4702921684</v>
      </c>
      <c r="B312" s="1">
        <v>42475</v>
      </c>
      <c r="C312" t="str">
        <f t="shared" si="4"/>
        <v>Friday</v>
      </c>
      <c r="D312">
        <v>6506</v>
      </c>
      <c r="E312">
        <v>5.2800002099999999</v>
      </c>
      <c r="F312">
        <v>5.2800002099999999</v>
      </c>
      <c r="G312">
        <v>0</v>
      </c>
      <c r="H312">
        <v>7.0000000000000007E-2</v>
      </c>
      <c r="I312">
        <v>0.41999998700000002</v>
      </c>
      <c r="J312">
        <v>4.7899999619999996</v>
      </c>
      <c r="K312">
        <v>0</v>
      </c>
      <c r="L312">
        <v>1</v>
      </c>
      <c r="M312">
        <v>8</v>
      </c>
      <c r="N312">
        <v>256</v>
      </c>
      <c r="O312">
        <v>944</v>
      </c>
      <c r="P312">
        <v>2896</v>
      </c>
      <c r="Q312">
        <f>SUM(daily_activity3[[#This Row],[VeryActiveMinutes]:[SedentaryMinutes]])</f>
        <v>1209</v>
      </c>
      <c r="R312">
        <f>daily_activity3[[#This Row],[Total Mintues]]/60</f>
        <v>20.149999999999999</v>
      </c>
      <c r="S312">
        <f>IFERROR(daily_activity3[[#This Row],[TotalDistance]]/daily_activity3[[#This Row],[TotalSteps]],0)</f>
        <v>8.1155859360590226E-4</v>
      </c>
      <c r="T312">
        <f>IFERROR(daily_activity3[[#This Row],[TrackerDistance]]/(daily_activity3[[#This Row],[Total Mintues]]*daily_activity3[[#This Row],[Step Length]]),0)</f>
        <v>5.3813068651778329</v>
      </c>
      <c r="U312">
        <v>400</v>
      </c>
      <c r="V312">
        <v>430</v>
      </c>
      <c r="W312">
        <v>30</v>
      </c>
    </row>
    <row r="313" spans="1:23" x14ac:dyDescent="0.3">
      <c r="A313">
        <v>4702921684</v>
      </c>
      <c r="B313" s="1">
        <v>42476</v>
      </c>
      <c r="C313" t="str">
        <f t="shared" si="4"/>
        <v>Saturday</v>
      </c>
      <c r="D313">
        <v>11140</v>
      </c>
      <c r="E313">
        <v>9.0299997330000004</v>
      </c>
      <c r="F313">
        <v>9.0299997330000004</v>
      </c>
      <c r="G313">
        <v>0</v>
      </c>
      <c r="H313">
        <v>0.23999999499999999</v>
      </c>
      <c r="I313">
        <v>1.25</v>
      </c>
      <c r="J313">
        <v>7.5399999619999996</v>
      </c>
      <c r="K313">
        <v>0</v>
      </c>
      <c r="L313">
        <v>3</v>
      </c>
      <c r="M313">
        <v>24</v>
      </c>
      <c r="N313">
        <v>335</v>
      </c>
      <c r="O313">
        <v>556</v>
      </c>
      <c r="P313">
        <v>3328</v>
      </c>
      <c r="Q313">
        <f>SUM(daily_activity3[[#This Row],[VeryActiveMinutes]:[SedentaryMinutes]])</f>
        <v>918</v>
      </c>
      <c r="R313">
        <f>daily_activity3[[#This Row],[Total Mintues]]/60</f>
        <v>15.3</v>
      </c>
      <c r="S313">
        <f>IFERROR(daily_activity3[[#This Row],[TotalDistance]]/daily_activity3[[#This Row],[TotalSteps]],0)</f>
        <v>8.1059243563734299E-4</v>
      </c>
      <c r="T313">
        <f>IFERROR(daily_activity3[[#This Row],[TrackerDistance]]/(daily_activity3[[#This Row],[Total Mintues]]*daily_activity3[[#This Row],[Step Length]]),0)</f>
        <v>12.13507625272331</v>
      </c>
      <c r="U313">
        <v>400</v>
      </c>
      <c r="V313">
        <v>430</v>
      </c>
      <c r="W313">
        <v>30</v>
      </c>
    </row>
    <row r="314" spans="1:23" x14ac:dyDescent="0.3">
      <c r="A314">
        <v>4702921684</v>
      </c>
      <c r="B314" s="1">
        <v>42477</v>
      </c>
      <c r="C314" t="str">
        <f t="shared" si="4"/>
        <v>Sunday</v>
      </c>
      <c r="D314">
        <v>12692</v>
      </c>
      <c r="E314">
        <v>10.289999959999999</v>
      </c>
      <c r="F314">
        <v>10.289999959999999</v>
      </c>
      <c r="G314">
        <v>0</v>
      </c>
      <c r="H314">
        <v>0.959999979</v>
      </c>
      <c r="I314">
        <v>3.460000038</v>
      </c>
      <c r="J314">
        <v>5.8800001139999996</v>
      </c>
      <c r="K314">
        <v>0</v>
      </c>
      <c r="L314">
        <v>12</v>
      </c>
      <c r="M314">
        <v>66</v>
      </c>
      <c r="N314">
        <v>302</v>
      </c>
      <c r="O314">
        <v>437</v>
      </c>
      <c r="P314">
        <v>3394</v>
      </c>
      <c r="Q314">
        <f>SUM(daily_activity3[[#This Row],[VeryActiveMinutes]:[SedentaryMinutes]])</f>
        <v>817</v>
      </c>
      <c r="R314">
        <f>daily_activity3[[#This Row],[Total Mintues]]/60</f>
        <v>13.616666666666667</v>
      </c>
      <c r="S314">
        <f>IFERROR(daily_activity3[[#This Row],[TotalDistance]]/daily_activity3[[#This Row],[TotalSteps]],0)</f>
        <v>8.1074692404664356E-4</v>
      </c>
      <c r="T314">
        <f>IFERROR(daily_activity3[[#This Row],[TrackerDistance]]/(daily_activity3[[#This Row],[Total Mintues]]*daily_activity3[[#This Row],[Step Length]]),0)</f>
        <v>15.534883720930232</v>
      </c>
      <c r="U314">
        <v>400</v>
      </c>
      <c r="V314">
        <v>430</v>
      </c>
      <c r="W314">
        <v>30</v>
      </c>
    </row>
    <row r="315" spans="1:23" x14ac:dyDescent="0.3">
      <c r="A315">
        <v>4702921684</v>
      </c>
      <c r="B315" s="1">
        <v>42478</v>
      </c>
      <c r="C315" t="str">
        <f t="shared" si="4"/>
        <v>Monday</v>
      </c>
      <c r="D315">
        <v>9105</v>
      </c>
      <c r="E315">
        <v>7.3800001139999996</v>
      </c>
      <c r="F315">
        <v>7.3800001139999996</v>
      </c>
      <c r="G315">
        <v>0</v>
      </c>
      <c r="H315">
        <v>1.8200000519999999</v>
      </c>
      <c r="I315">
        <v>1.4900000099999999</v>
      </c>
      <c r="J315">
        <v>4.0700001720000003</v>
      </c>
      <c r="K315">
        <v>0</v>
      </c>
      <c r="L315">
        <v>22</v>
      </c>
      <c r="M315">
        <v>30</v>
      </c>
      <c r="N315">
        <v>191</v>
      </c>
      <c r="O315">
        <v>890</v>
      </c>
      <c r="P315">
        <v>3013</v>
      </c>
      <c r="Q315">
        <f>SUM(daily_activity3[[#This Row],[VeryActiveMinutes]:[SedentaryMinutes]])</f>
        <v>1133</v>
      </c>
      <c r="R315">
        <f>daily_activity3[[#This Row],[Total Mintues]]/60</f>
        <v>18.883333333333333</v>
      </c>
      <c r="S315">
        <f>IFERROR(daily_activity3[[#This Row],[TotalDistance]]/daily_activity3[[#This Row],[TotalSteps]],0)</f>
        <v>8.105436698517298E-4</v>
      </c>
      <c r="T315">
        <f>IFERROR(daily_activity3[[#This Row],[TrackerDistance]]/(daily_activity3[[#This Row],[Total Mintues]]*daily_activity3[[#This Row],[Step Length]]),0)</f>
        <v>8.0361871138570162</v>
      </c>
      <c r="U315">
        <v>400</v>
      </c>
      <c r="V315">
        <v>430</v>
      </c>
      <c r="W315">
        <v>30</v>
      </c>
    </row>
    <row r="316" spans="1:23" x14ac:dyDescent="0.3">
      <c r="A316">
        <v>4702921684</v>
      </c>
      <c r="B316" s="1">
        <v>42479</v>
      </c>
      <c r="C316" t="str">
        <f t="shared" si="4"/>
        <v>Tuesday</v>
      </c>
      <c r="D316">
        <v>6708</v>
      </c>
      <c r="E316">
        <v>5.4400000569999998</v>
      </c>
      <c r="F316">
        <v>5.4400000569999998</v>
      </c>
      <c r="G316">
        <v>0</v>
      </c>
      <c r="H316">
        <v>0.87999999500000003</v>
      </c>
      <c r="I316">
        <v>0.37000000500000002</v>
      </c>
      <c r="J316">
        <v>4.1900000569999998</v>
      </c>
      <c r="K316">
        <v>0</v>
      </c>
      <c r="L316">
        <v>10</v>
      </c>
      <c r="M316">
        <v>8</v>
      </c>
      <c r="N316">
        <v>179</v>
      </c>
      <c r="O316">
        <v>757</v>
      </c>
      <c r="P316">
        <v>2812</v>
      </c>
      <c r="Q316">
        <f>SUM(daily_activity3[[#This Row],[VeryActiveMinutes]:[SedentaryMinutes]])</f>
        <v>954</v>
      </c>
      <c r="R316">
        <f>daily_activity3[[#This Row],[Total Mintues]]/60</f>
        <v>15.9</v>
      </c>
      <c r="S316">
        <f>IFERROR(daily_activity3[[#This Row],[TotalDistance]]/daily_activity3[[#This Row],[TotalSteps]],0)</f>
        <v>8.1097198225998804E-4</v>
      </c>
      <c r="T316">
        <f>IFERROR(daily_activity3[[#This Row],[TrackerDistance]]/(daily_activity3[[#This Row],[Total Mintues]]*daily_activity3[[#This Row],[Step Length]]),0)</f>
        <v>7.0314465408805029</v>
      </c>
      <c r="U316">
        <v>400</v>
      </c>
      <c r="V316">
        <v>430</v>
      </c>
      <c r="W316">
        <v>30</v>
      </c>
    </row>
    <row r="317" spans="1:23" x14ac:dyDescent="0.3">
      <c r="A317">
        <v>4702921684</v>
      </c>
      <c r="B317" s="1">
        <v>42480</v>
      </c>
      <c r="C317" t="str">
        <f t="shared" si="4"/>
        <v>Wednesday</v>
      </c>
      <c r="D317">
        <v>8793</v>
      </c>
      <c r="E317">
        <v>7.1300001139999996</v>
      </c>
      <c r="F317">
        <v>7.1300001139999996</v>
      </c>
      <c r="G317">
        <v>0</v>
      </c>
      <c r="H317">
        <v>0.15999999600000001</v>
      </c>
      <c r="I317">
        <v>1.230000019</v>
      </c>
      <c r="J317">
        <v>5.7300000190000002</v>
      </c>
      <c r="K317">
        <v>0</v>
      </c>
      <c r="L317">
        <v>2</v>
      </c>
      <c r="M317">
        <v>29</v>
      </c>
      <c r="N317">
        <v>260</v>
      </c>
      <c r="O317">
        <v>717</v>
      </c>
      <c r="P317">
        <v>3061</v>
      </c>
      <c r="Q317">
        <f>SUM(daily_activity3[[#This Row],[VeryActiveMinutes]:[SedentaryMinutes]])</f>
        <v>1008</v>
      </c>
      <c r="R317">
        <f>daily_activity3[[#This Row],[Total Mintues]]/60</f>
        <v>16.8</v>
      </c>
      <c r="S317">
        <f>IFERROR(daily_activity3[[#This Row],[TotalDistance]]/daily_activity3[[#This Row],[TotalSteps]],0)</f>
        <v>8.1087229773683608E-4</v>
      </c>
      <c r="T317">
        <f>IFERROR(daily_activity3[[#This Row],[TrackerDistance]]/(daily_activity3[[#This Row],[Total Mintues]]*daily_activity3[[#This Row],[Step Length]]),0)</f>
        <v>8.7232142857142865</v>
      </c>
      <c r="U317">
        <v>400</v>
      </c>
      <c r="V317">
        <v>430</v>
      </c>
      <c r="W317">
        <v>30</v>
      </c>
    </row>
    <row r="318" spans="1:23" x14ac:dyDescent="0.3">
      <c r="A318">
        <v>4702921684</v>
      </c>
      <c r="B318" s="1">
        <v>42481</v>
      </c>
      <c r="C318" t="str">
        <f t="shared" si="4"/>
        <v>Thursday</v>
      </c>
      <c r="D318">
        <v>6530</v>
      </c>
      <c r="E318">
        <v>5.3000001909999996</v>
      </c>
      <c r="F318">
        <v>5.3000001909999996</v>
      </c>
      <c r="G318">
        <v>0</v>
      </c>
      <c r="H318">
        <v>0.310000002</v>
      </c>
      <c r="I318">
        <v>2.0499999519999998</v>
      </c>
      <c r="J318">
        <v>2.9400000569999998</v>
      </c>
      <c r="K318">
        <v>0</v>
      </c>
      <c r="L318">
        <v>4</v>
      </c>
      <c r="M318">
        <v>41</v>
      </c>
      <c r="N318">
        <v>144</v>
      </c>
      <c r="O318">
        <v>901</v>
      </c>
      <c r="P318">
        <v>2729</v>
      </c>
      <c r="Q318">
        <f>SUM(daily_activity3[[#This Row],[VeryActiveMinutes]:[SedentaryMinutes]])</f>
        <v>1090</v>
      </c>
      <c r="R318">
        <f>daily_activity3[[#This Row],[Total Mintues]]/60</f>
        <v>18.166666666666668</v>
      </c>
      <c r="S318">
        <f>IFERROR(daily_activity3[[#This Row],[TotalDistance]]/daily_activity3[[#This Row],[TotalSteps]],0)</f>
        <v>8.1163862036753441E-4</v>
      </c>
      <c r="T318">
        <f>IFERROR(daily_activity3[[#This Row],[TrackerDistance]]/(daily_activity3[[#This Row],[Total Mintues]]*daily_activity3[[#This Row],[Step Length]]),0)</f>
        <v>5.9908256880733939</v>
      </c>
      <c r="U318">
        <v>400</v>
      </c>
      <c r="V318">
        <v>430</v>
      </c>
      <c r="W318">
        <v>30</v>
      </c>
    </row>
    <row r="319" spans="1:23" x14ac:dyDescent="0.3">
      <c r="A319">
        <v>4702921684</v>
      </c>
      <c r="B319" s="1">
        <v>42482</v>
      </c>
      <c r="C319" t="str">
        <f t="shared" si="4"/>
        <v>Friday</v>
      </c>
      <c r="D319">
        <v>1664</v>
      </c>
      <c r="E319">
        <v>1.3500000240000001</v>
      </c>
      <c r="F319">
        <v>1.3500000240000001</v>
      </c>
      <c r="G319">
        <v>0</v>
      </c>
      <c r="H319">
        <v>0</v>
      </c>
      <c r="I319">
        <v>0</v>
      </c>
      <c r="J319">
        <v>1.3500000240000001</v>
      </c>
      <c r="K319">
        <v>0</v>
      </c>
      <c r="L319">
        <v>0</v>
      </c>
      <c r="M319">
        <v>0</v>
      </c>
      <c r="N319">
        <v>72</v>
      </c>
      <c r="O319">
        <v>1341</v>
      </c>
      <c r="P319">
        <v>2241</v>
      </c>
      <c r="Q319">
        <f>SUM(daily_activity3[[#This Row],[VeryActiveMinutes]:[SedentaryMinutes]])</f>
        <v>1413</v>
      </c>
      <c r="R319">
        <f>daily_activity3[[#This Row],[Total Mintues]]/60</f>
        <v>23.55</v>
      </c>
      <c r="S319">
        <f>IFERROR(daily_activity3[[#This Row],[TotalDistance]]/daily_activity3[[#This Row],[TotalSteps]],0)</f>
        <v>8.1129809134615385E-4</v>
      </c>
      <c r="T319">
        <f>IFERROR(daily_activity3[[#This Row],[TrackerDistance]]/(daily_activity3[[#This Row],[Total Mintues]]*daily_activity3[[#This Row],[Step Length]]),0)</f>
        <v>1.1776362349610758</v>
      </c>
      <c r="U319">
        <v>400</v>
      </c>
      <c r="V319">
        <v>430</v>
      </c>
      <c r="W319">
        <v>30</v>
      </c>
    </row>
    <row r="320" spans="1:23" x14ac:dyDescent="0.3">
      <c r="A320">
        <v>4702921684</v>
      </c>
      <c r="B320" s="1">
        <v>42483</v>
      </c>
      <c r="C320" t="str">
        <f t="shared" si="4"/>
        <v>Saturday</v>
      </c>
      <c r="D320">
        <v>15126</v>
      </c>
      <c r="E320">
        <v>12.27000046</v>
      </c>
      <c r="F320">
        <v>12.27000046</v>
      </c>
      <c r="G320">
        <v>0</v>
      </c>
      <c r="H320">
        <v>0.75999998999999996</v>
      </c>
      <c r="I320">
        <v>3.2400000100000002</v>
      </c>
      <c r="J320">
        <v>8.2700004580000002</v>
      </c>
      <c r="K320">
        <v>0</v>
      </c>
      <c r="L320">
        <v>9</v>
      </c>
      <c r="M320">
        <v>66</v>
      </c>
      <c r="N320">
        <v>408</v>
      </c>
      <c r="O320">
        <v>469</v>
      </c>
      <c r="P320">
        <v>3691</v>
      </c>
      <c r="Q320">
        <f>SUM(daily_activity3[[#This Row],[VeryActiveMinutes]:[SedentaryMinutes]])</f>
        <v>952</v>
      </c>
      <c r="R320">
        <f>daily_activity3[[#This Row],[Total Mintues]]/60</f>
        <v>15.866666666666667</v>
      </c>
      <c r="S320">
        <f>IFERROR(daily_activity3[[#This Row],[TotalDistance]]/daily_activity3[[#This Row],[TotalSteps]],0)</f>
        <v>8.1118606769800343E-4</v>
      </c>
      <c r="T320">
        <f>IFERROR(daily_activity3[[#This Row],[TrackerDistance]]/(daily_activity3[[#This Row],[Total Mintues]]*daily_activity3[[#This Row],[Step Length]]),0)</f>
        <v>15.888655462184875</v>
      </c>
      <c r="U320">
        <v>400</v>
      </c>
      <c r="V320">
        <v>430</v>
      </c>
      <c r="W320">
        <v>30</v>
      </c>
    </row>
    <row r="321" spans="1:23" x14ac:dyDescent="0.3">
      <c r="A321">
        <v>4702921684</v>
      </c>
      <c r="B321" s="1">
        <v>42484</v>
      </c>
      <c r="C321" t="str">
        <f t="shared" si="4"/>
        <v>Sunday</v>
      </c>
      <c r="D321">
        <v>15050</v>
      </c>
      <c r="E321">
        <v>12.22000027</v>
      </c>
      <c r="F321">
        <v>12.22000027</v>
      </c>
      <c r="G321">
        <v>0</v>
      </c>
      <c r="H321">
        <v>1.2000000479999999</v>
      </c>
      <c r="I321">
        <v>5.1199998860000004</v>
      </c>
      <c r="J321">
        <v>5.8800001139999996</v>
      </c>
      <c r="K321">
        <v>0</v>
      </c>
      <c r="L321">
        <v>15</v>
      </c>
      <c r="M321">
        <v>95</v>
      </c>
      <c r="N321">
        <v>281</v>
      </c>
      <c r="O321">
        <v>542</v>
      </c>
      <c r="P321">
        <v>3538</v>
      </c>
      <c r="Q321">
        <f>SUM(daily_activity3[[#This Row],[VeryActiveMinutes]:[SedentaryMinutes]])</f>
        <v>933</v>
      </c>
      <c r="R321">
        <f>daily_activity3[[#This Row],[Total Mintues]]/60</f>
        <v>15.55</v>
      </c>
      <c r="S321">
        <f>IFERROR(daily_activity3[[#This Row],[TotalDistance]]/daily_activity3[[#This Row],[TotalSteps]],0)</f>
        <v>8.1196015083056475E-4</v>
      </c>
      <c r="T321">
        <f>IFERROR(daily_activity3[[#This Row],[TrackerDistance]]/(daily_activity3[[#This Row],[Total Mintues]]*daily_activity3[[#This Row],[Step Length]]),0)</f>
        <v>16.130760986066452</v>
      </c>
      <c r="U321">
        <v>400</v>
      </c>
      <c r="V321">
        <v>430</v>
      </c>
      <c r="W321">
        <v>30</v>
      </c>
    </row>
    <row r="322" spans="1:23" x14ac:dyDescent="0.3">
      <c r="A322">
        <v>4702921684</v>
      </c>
      <c r="B322" s="1">
        <v>42485</v>
      </c>
      <c r="C322" t="str">
        <f t="shared" si="4"/>
        <v>Monday</v>
      </c>
      <c r="D322">
        <v>9167</v>
      </c>
      <c r="E322">
        <v>7.4299998279999997</v>
      </c>
      <c r="F322">
        <v>7.4299998279999997</v>
      </c>
      <c r="G322">
        <v>0</v>
      </c>
      <c r="H322">
        <v>0.49000000999999999</v>
      </c>
      <c r="I322">
        <v>0.81999999300000004</v>
      </c>
      <c r="J322">
        <v>6.1100001339999999</v>
      </c>
      <c r="K322">
        <v>0</v>
      </c>
      <c r="L322">
        <v>6</v>
      </c>
      <c r="M322">
        <v>15</v>
      </c>
      <c r="N322">
        <v>270</v>
      </c>
      <c r="O322">
        <v>730</v>
      </c>
      <c r="P322">
        <v>3064</v>
      </c>
      <c r="Q322">
        <f>SUM(daily_activity3[[#This Row],[VeryActiveMinutes]:[SedentaryMinutes]])</f>
        <v>1021</v>
      </c>
      <c r="R322">
        <f>daily_activity3[[#This Row],[Total Mintues]]/60</f>
        <v>17.016666666666666</v>
      </c>
      <c r="S322">
        <f>IFERROR(daily_activity3[[#This Row],[TotalDistance]]/daily_activity3[[#This Row],[TotalSteps]],0)</f>
        <v>8.1051596247409179E-4</v>
      </c>
      <c r="T322">
        <f>IFERROR(daily_activity3[[#This Row],[TrackerDistance]]/(daily_activity3[[#This Row],[Total Mintues]]*daily_activity3[[#This Row],[Step Length]]),0)</f>
        <v>8.9784524975514213</v>
      </c>
      <c r="U322">
        <v>400</v>
      </c>
      <c r="V322">
        <v>430</v>
      </c>
      <c r="W322">
        <v>30</v>
      </c>
    </row>
    <row r="323" spans="1:23" x14ac:dyDescent="0.3">
      <c r="A323">
        <v>4702921684</v>
      </c>
      <c r="B323" s="1">
        <v>42486</v>
      </c>
      <c r="C323" t="str">
        <f t="shared" ref="C323:C386" si="5">TEXT(B323,"dddd")</f>
        <v>Tuesday</v>
      </c>
      <c r="D323">
        <v>6108</v>
      </c>
      <c r="E323">
        <v>4.9499998090000004</v>
      </c>
      <c r="F323">
        <v>4.9499998090000004</v>
      </c>
      <c r="G323">
        <v>0</v>
      </c>
      <c r="H323">
        <v>7.0000000000000007E-2</v>
      </c>
      <c r="I323">
        <v>0.34999999399999998</v>
      </c>
      <c r="J323">
        <v>4.5399999619999996</v>
      </c>
      <c r="K323">
        <v>0</v>
      </c>
      <c r="L323">
        <v>1</v>
      </c>
      <c r="M323">
        <v>8</v>
      </c>
      <c r="N323">
        <v>216</v>
      </c>
      <c r="O323">
        <v>765</v>
      </c>
      <c r="P323">
        <v>2784</v>
      </c>
      <c r="Q323">
        <f>SUM(daily_activity3[[#This Row],[VeryActiveMinutes]:[SedentaryMinutes]])</f>
        <v>990</v>
      </c>
      <c r="R323">
        <f>daily_activity3[[#This Row],[Total Mintues]]/60</f>
        <v>16.5</v>
      </c>
      <c r="S323">
        <f>IFERROR(daily_activity3[[#This Row],[TotalDistance]]/daily_activity3[[#This Row],[TotalSteps]],0)</f>
        <v>8.1041254240340544E-4</v>
      </c>
      <c r="T323">
        <f>IFERROR(daily_activity3[[#This Row],[TrackerDistance]]/(daily_activity3[[#This Row],[Total Mintues]]*daily_activity3[[#This Row],[Step Length]]),0)</f>
        <v>6.1696969696969699</v>
      </c>
      <c r="U323">
        <v>400</v>
      </c>
      <c r="V323">
        <v>430</v>
      </c>
      <c r="W323">
        <v>30</v>
      </c>
    </row>
    <row r="324" spans="1:23" x14ac:dyDescent="0.3">
      <c r="A324">
        <v>4702921684</v>
      </c>
      <c r="B324" s="1">
        <v>42487</v>
      </c>
      <c r="C324" t="str">
        <f t="shared" si="5"/>
        <v>Wednesday</v>
      </c>
      <c r="D324">
        <v>7047</v>
      </c>
      <c r="E324">
        <v>5.7199997900000001</v>
      </c>
      <c r="F324">
        <v>5.7199997900000001</v>
      </c>
      <c r="G324">
        <v>0</v>
      </c>
      <c r="H324">
        <v>9.0000003999999995E-2</v>
      </c>
      <c r="I324">
        <v>0.80000001200000004</v>
      </c>
      <c r="J324">
        <v>4.7800002099999999</v>
      </c>
      <c r="K324">
        <v>0</v>
      </c>
      <c r="L324">
        <v>1</v>
      </c>
      <c r="M324">
        <v>16</v>
      </c>
      <c r="N324">
        <v>238</v>
      </c>
      <c r="O324">
        <v>733</v>
      </c>
      <c r="P324">
        <v>2908</v>
      </c>
      <c r="Q324">
        <f>SUM(daily_activity3[[#This Row],[VeryActiveMinutes]:[SedentaryMinutes]])</f>
        <v>988</v>
      </c>
      <c r="R324">
        <f>daily_activity3[[#This Row],[Total Mintues]]/60</f>
        <v>16.466666666666665</v>
      </c>
      <c r="S324">
        <f>IFERROR(daily_activity3[[#This Row],[TotalDistance]]/daily_activity3[[#This Row],[TotalSteps]],0)</f>
        <v>8.1169288917269764E-4</v>
      </c>
      <c r="T324">
        <f>IFERROR(daily_activity3[[#This Row],[TrackerDistance]]/(daily_activity3[[#This Row],[Total Mintues]]*daily_activity3[[#This Row],[Step Length]]),0)</f>
        <v>7.1325910931174086</v>
      </c>
      <c r="U324">
        <v>400</v>
      </c>
      <c r="V324">
        <v>430</v>
      </c>
      <c r="W324">
        <v>30</v>
      </c>
    </row>
    <row r="325" spans="1:23" x14ac:dyDescent="0.3">
      <c r="A325">
        <v>4702921684</v>
      </c>
      <c r="B325" s="1">
        <v>42488</v>
      </c>
      <c r="C325" t="str">
        <f t="shared" si="5"/>
        <v>Thursday</v>
      </c>
      <c r="D325">
        <v>9023</v>
      </c>
      <c r="E325">
        <v>7.3200001720000003</v>
      </c>
      <c r="F325">
        <v>7.3200001720000003</v>
      </c>
      <c r="G325">
        <v>0</v>
      </c>
      <c r="H325">
        <v>1.1299999949999999</v>
      </c>
      <c r="I325">
        <v>0.41999998700000002</v>
      </c>
      <c r="J325">
        <v>5.7699999809999998</v>
      </c>
      <c r="K325">
        <v>0</v>
      </c>
      <c r="L325">
        <v>14</v>
      </c>
      <c r="M325">
        <v>9</v>
      </c>
      <c r="N325">
        <v>232</v>
      </c>
      <c r="O325">
        <v>738</v>
      </c>
      <c r="P325">
        <v>3033</v>
      </c>
      <c r="Q325">
        <f>SUM(daily_activity3[[#This Row],[VeryActiveMinutes]:[SedentaryMinutes]])</f>
        <v>993</v>
      </c>
      <c r="R325">
        <f>daily_activity3[[#This Row],[Total Mintues]]/60</f>
        <v>16.55</v>
      </c>
      <c r="S325">
        <f>IFERROR(daily_activity3[[#This Row],[TotalDistance]]/daily_activity3[[#This Row],[TotalSteps]],0)</f>
        <v>8.1126013210683812E-4</v>
      </c>
      <c r="T325">
        <f>IFERROR(daily_activity3[[#This Row],[TrackerDistance]]/(daily_activity3[[#This Row],[Total Mintues]]*daily_activity3[[#This Row],[Step Length]]),0)</f>
        <v>9.0866062437059423</v>
      </c>
      <c r="U325">
        <v>400</v>
      </c>
      <c r="V325">
        <v>430</v>
      </c>
      <c r="W325">
        <v>30</v>
      </c>
    </row>
    <row r="326" spans="1:23" x14ac:dyDescent="0.3">
      <c r="A326">
        <v>4702921684</v>
      </c>
      <c r="B326" s="1">
        <v>42489</v>
      </c>
      <c r="C326" t="str">
        <f t="shared" si="5"/>
        <v>Friday</v>
      </c>
      <c r="D326">
        <v>9930</v>
      </c>
      <c r="E326">
        <v>8.0500001910000005</v>
      </c>
      <c r="F326">
        <v>8.0500001910000005</v>
      </c>
      <c r="G326">
        <v>0</v>
      </c>
      <c r="H326">
        <v>1.059999943</v>
      </c>
      <c r="I326">
        <v>0.920000017</v>
      </c>
      <c r="J326">
        <v>6.0700001720000003</v>
      </c>
      <c r="K326">
        <v>0</v>
      </c>
      <c r="L326">
        <v>12</v>
      </c>
      <c r="M326">
        <v>19</v>
      </c>
      <c r="N326">
        <v>267</v>
      </c>
      <c r="O326">
        <v>692</v>
      </c>
      <c r="P326">
        <v>3165</v>
      </c>
      <c r="Q326">
        <f>SUM(daily_activity3[[#This Row],[VeryActiveMinutes]:[SedentaryMinutes]])</f>
        <v>990</v>
      </c>
      <c r="R326">
        <f>daily_activity3[[#This Row],[Total Mintues]]/60</f>
        <v>16.5</v>
      </c>
      <c r="S326">
        <f>IFERROR(daily_activity3[[#This Row],[TotalDistance]]/daily_activity3[[#This Row],[TotalSteps]],0)</f>
        <v>8.1067474229607253E-4</v>
      </c>
      <c r="T326">
        <f>IFERROR(daily_activity3[[#This Row],[TrackerDistance]]/(daily_activity3[[#This Row],[Total Mintues]]*daily_activity3[[#This Row],[Step Length]]),0)</f>
        <v>10.030303030303031</v>
      </c>
      <c r="U326">
        <v>400</v>
      </c>
      <c r="V326">
        <v>430</v>
      </c>
      <c r="W326">
        <v>30</v>
      </c>
    </row>
    <row r="327" spans="1:23" x14ac:dyDescent="0.3">
      <c r="A327">
        <v>4702921684</v>
      </c>
      <c r="B327" s="1">
        <v>42490</v>
      </c>
      <c r="C327" t="str">
        <f t="shared" si="5"/>
        <v>Saturday</v>
      </c>
      <c r="D327">
        <v>10144</v>
      </c>
      <c r="E327">
        <v>8.2299995419999998</v>
      </c>
      <c r="F327">
        <v>8.2299995419999998</v>
      </c>
      <c r="G327">
        <v>0</v>
      </c>
      <c r="H327">
        <v>0.31999999299999998</v>
      </c>
      <c r="I327">
        <v>2.0299999710000001</v>
      </c>
      <c r="J327">
        <v>5.8800001139999996</v>
      </c>
      <c r="K327">
        <v>0</v>
      </c>
      <c r="L327">
        <v>4</v>
      </c>
      <c r="M327">
        <v>36</v>
      </c>
      <c r="N327">
        <v>263</v>
      </c>
      <c r="O327">
        <v>728</v>
      </c>
      <c r="P327">
        <v>3115</v>
      </c>
      <c r="Q327">
        <f>SUM(daily_activity3[[#This Row],[VeryActiveMinutes]:[SedentaryMinutes]])</f>
        <v>1031</v>
      </c>
      <c r="R327">
        <f>daily_activity3[[#This Row],[Total Mintues]]/60</f>
        <v>17.183333333333334</v>
      </c>
      <c r="S327">
        <f>IFERROR(daily_activity3[[#This Row],[TotalDistance]]/daily_activity3[[#This Row],[TotalSteps]],0)</f>
        <v>8.1131698955047322E-4</v>
      </c>
      <c r="T327">
        <f>IFERROR(daily_activity3[[#This Row],[TrackerDistance]]/(daily_activity3[[#This Row],[Total Mintues]]*daily_activity3[[#This Row],[Step Length]]),0)</f>
        <v>9.8389912706110572</v>
      </c>
      <c r="U327">
        <v>400</v>
      </c>
      <c r="V327">
        <v>430</v>
      </c>
      <c r="W327">
        <v>30</v>
      </c>
    </row>
    <row r="328" spans="1:23" x14ac:dyDescent="0.3">
      <c r="A328">
        <v>5553957443</v>
      </c>
      <c r="B328" s="1">
        <v>42473</v>
      </c>
      <c r="C328" t="str">
        <f t="shared" si="5"/>
        <v>Wednesday</v>
      </c>
      <c r="D328">
        <v>4832</v>
      </c>
      <c r="E328">
        <v>3.1600000860000002</v>
      </c>
      <c r="F328">
        <v>3.1600000860000002</v>
      </c>
      <c r="G328">
        <v>0</v>
      </c>
      <c r="H328">
        <v>0</v>
      </c>
      <c r="I328">
        <v>0</v>
      </c>
      <c r="J328">
        <v>3.1600000860000002</v>
      </c>
      <c r="K328">
        <v>0</v>
      </c>
      <c r="L328">
        <v>0</v>
      </c>
      <c r="M328">
        <v>0</v>
      </c>
      <c r="N328">
        <v>226</v>
      </c>
      <c r="O328">
        <v>647</v>
      </c>
      <c r="P328">
        <v>1718</v>
      </c>
      <c r="Q328">
        <f>SUM(daily_activity3[[#This Row],[VeryActiveMinutes]:[SedentaryMinutes]])</f>
        <v>873</v>
      </c>
      <c r="R328">
        <f>daily_activity3[[#This Row],[Total Mintues]]/60</f>
        <v>14.55</v>
      </c>
      <c r="S328">
        <f>IFERROR(daily_activity3[[#This Row],[TotalDistance]]/daily_activity3[[#This Row],[TotalSteps]],0)</f>
        <v>6.5397352773178814E-4</v>
      </c>
      <c r="T328">
        <f>IFERROR(daily_activity3[[#This Row],[TrackerDistance]]/(daily_activity3[[#This Row],[Total Mintues]]*daily_activity3[[#This Row],[Step Length]]),0)</f>
        <v>5.5349369988545245</v>
      </c>
      <c r="U328">
        <v>455</v>
      </c>
      <c r="V328">
        <v>488</v>
      </c>
      <c r="W328">
        <v>33</v>
      </c>
    </row>
    <row r="329" spans="1:23" x14ac:dyDescent="0.3">
      <c r="A329">
        <v>5553957443</v>
      </c>
      <c r="B329" s="1">
        <v>42474</v>
      </c>
      <c r="C329" t="str">
        <f t="shared" si="5"/>
        <v>Thursday</v>
      </c>
      <c r="D329">
        <v>17022</v>
      </c>
      <c r="E329">
        <v>11.119999890000001</v>
      </c>
      <c r="F329">
        <v>11.119999890000001</v>
      </c>
      <c r="G329">
        <v>0</v>
      </c>
      <c r="H329">
        <v>4</v>
      </c>
      <c r="I329">
        <v>2.4500000480000002</v>
      </c>
      <c r="J329">
        <v>4.670000076</v>
      </c>
      <c r="K329">
        <v>0</v>
      </c>
      <c r="L329">
        <v>61</v>
      </c>
      <c r="M329">
        <v>41</v>
      </c>
      <c r="N329">
        <v>256</v>
      </c>
      <c r="O329">
        <v>693</v>
      </c>
      <c r="P329">
        <v>2324</v>
      </c>
      <c r="Q329">
        <f>SUM(daily_activity3[[#This Row],[VeryActiveMinutes]:[SedentaryMinutes]])</f>
        <v>1051</v>
      </c>
      <c r="R329">
        <f>daily_activity3[[#This Row],[Total Mintues]]/60</f>
        <v>17.516666666666666</v>
      </c>
      <c r="S329">
        <f>IFERROR(daily_activity3[[#This Row],[TotalDistance]]/daily_activity3[[#This Row],[TotalSteps]],0)</f>
        <v>6.5327222946774764E-4</v>
      </c>
      <c r="T329">
        <f>IFERROR(daily_activity3[[#This Row],[TrackerDistance]]/(daily_activity3[[#This Row],[Total Mintues]]*daily_activity3[[#This Row],[Step Length]]),0)</f>
        <v>16.196003805899146</v>
      </c>
      <c r="U329">
        <v>455</v>
      </c>
      <c r="V329">
        <v>488</v>
      </c>
      <c r="W329">
        <v>33</v>
      </c>
    </row>
    <row r="330" spans="1:23" x14ac:dyDescent="0.3">
      <c r="A330">
        <v>5553957443</v>
      </c>
      <c r="B330" s="1">
        <v>42475</v>
      </c>
      <c r="C330" t="str">
        <f t="shared" si="5"/>
        <v>Friday</v>
      </c>
      <c r="D330">
        <v>16556</v>
      </c>
      <c r="E330">
        <v>10.85999966</v>
      </c>
      <c r="F330">
        <v>10.85999966</v>
      </c>
      <c r="G330">
        <v>0</v>
      </c>
      <c r="H330">
        <v>4.1599998469999999</v>
      </c>
      <c r="I330">
        <v>1.980000019</v>
      </c>
      <c r="J330">
        <v>4.7100000380000004</v>
      </c>
      <c r="K330">
        <v>0</v>
      </c>
      <c r="L330">
        <v>58</v>
      </c>
      <c r="M330">
        <v>38</v>
      </c>
      <c r="N330">
        <v>239</v>
      </c>
      <c r="O330">
        <v>689</v>
      </c>
      <c r="P330">
        <v>2254</v>
      </c>
      <c r="Q330">
        <f>SUM(daily_activity3[[#This Row],[VeryActiveMinutes]:[SedentaryMinutes]])</f>
        <v>1024</v>
      </c>
      <c r="R330">
        <f>daily_activity3[[#This Row],[Total Mintues]]/60</f>
        <v>17.066666666666666</v>
      </c>
      <c r="S330">
        <f>IFERROR(daily_activity3[[#This Row],[TotalDistance]]/daily_activity3[[#This Row],[TotalSteps]],0)</f>
        <v>6.5595552428122732E-4</v>
      </c>
      <c r="T330">
        <f>IFERROR(daily_activity3[[#This Row],[TrackerDistance]]/(daily_activity3[[#This Row],[Total Mintues]]*daily_activity3[[#This Row],[Step Length]]),0)</f>
        <v>16.16796875</v>
      </c>
      <c r="U330">
        <v>455</v>
      </c>
      <c r="V330">
        <v>488</v>
      </c>
      <c r="W330">
        <v>33</v>
      </c>
    </row>
    <row r="331" spans="1:23" x14ac:dyDescent="0.3">
      <c r="A331">
        <v>5553957443</v>
      </c>
      <c r="B331" s="1">
        <v>42476</v>
      </c>
      <c r="C331" t="str">
        <f t="shared" si="5"/>
        <v>Saturday</v>
      </c>
      <c r="D331">
        <v>5771</v>
      </c>
      <c r="E331">
        <v>3.7699999809999998</v>
      </c>
      <c r="F331">
        <v>3.7699999809999998</v>
      </c>
      <c r="G331">
        <v>0</v>
      </c>
      <c r="H331">
        <v>0</v>
      </c>
      <c r="I331">
        <v>0</v>
      </c>
      <c r="J331">
        <v>3.7699999809999998</v>
      </c>
      <c r="K331">
        <v>0</v>
      </c>
      <c r="L331">
        <v>0</v>
      </c>
      <c r="M331">
        <v>0</v>
      </c>
      <c r="N331">
        <v>288</v>
      </c>
      <c r="O331">
        <v>521</v>
      </c>
      <c r="P331">
        <v>1831</v>
      </c>
      <c r="Q331">
        <f>SUM(daily_activity3[[#This Row],[VeryActiveMinutes]:[SedentaryMinutes]])</f>
        <v>809</v>
      </c>
      <c r="R331">
        <f>daily_activity3[[#This Row],[Total Mintues]]/60</f>
        <v>13.483333333333333</v>
      </c>
      <c r="S331">
        <f>IFERROR(daily_activity3[[#This Row],[TotalDistance]]/daily_activity3[[#This Row],[TotalSteps]],0)</f>
        <v>6.5326632836596777E-4</v>
      </c>
      <c r="T331">
        <f>IFERROR(daily_activity3[[#This Row],[TrackerDistance]]/(daily_activity3[[#This Row],[Total Mintues]]*daily_activity3[[#This Row],[Step Length]]),0)</f>
        <v>7.1334981458590851</v>
      </c>
      <c r="U331">
        <v>455</v>
      </c>
      <c r="V331">
        <v>488</v>
      </c>
      <c r="W331">
        <v>33</v>
      </c>
    </row>
    <row r="332" spans="1:23" x14ac:dyDescent="0.3">
      <c r="A332">
        <v>5553957443</v>
      </c>
      <c r="B332" s="1">
        <v>42477</v>
      </c>
      <c r="C332" t="str">
        <f t="shared" si="5"/>
        <v>Sunday</v>
      </c>
      <c r="D332">
        <v>655</v>
      </c>
      <c r="E332">
        <v>0.43000000700000002</v>
      </c>
      <c r="F332">
        <v>0.43000000700000002</v>
      </c>
      <c r="G332">
        <v>0</v>
      </c>
      <c r="H332">
        <v>0</v>
      </c>
      <c r="I332">
        <v>0</v>
      </c>
      <c r="J332">
        <v>0.43000000700000002</v>
      </c>
      <c r="K332">
        <v>0</v>
      </c>
      <c r="L332">
        <v>0</v>
      </c>
      <c r="M332">
        <v>0</v>
      </c>
      <c r="N332">
        <v>46</v>
      </c>
      <c r="O332">
        <v>943</v>
      </c>
      <c r="P332">
        <v>1397</v>
      </c>
      <c r="Q332">
        <f>SUM(daily_activity3[[#This Row],[VeryActiveMinutes]:[SedentaryMinutes]])</f>
        <v>989</v>
      </c>
      <c r="R332">
        <f>daily_activity3[[#This Row],[Total Mintues]]/60</f>
        <v>16.483333333333334</v>
      </c>
      <c r="S332">
        <f>IFERROR(daily_activity3[[#This Row],[TotalDistance]]/daily_activity3[[#This Row],[TotalSteps]],0)</f>
        <v>6.5648856030534357E-4</v>
      </c>
      <c r="T332">
        <f>IFERROR(daily_activity3[[#This Row],[TrackerDistance]]/(daily_activity3[[#This Row],[Total Mintues]]*daily_activity3[[#This Row],[Step Length]]),0)</f>
        <v>0.66228513650151666</v>
      </c>
      <c r="U332">
        <v>455</v>
      </c>
      <c r="V332">
        <v>488</v>
      </c>
      <c r="W332">
        <v>33</v>
      </c>
    </row>
    <row r="333" spans="1:23" x14ac:dyDescent="0.3">
      <c r="A333">
        <v>5553957443</v>
      </c>
      <c r="B333" s="1">
        <v>42478</v>
      </c>
      <c r="C333" t="str">
        <f t="shared" si="5"/>
        <v>Monday</v>
      </c>
      <c r="D333">
        <v>3727</v>
      </c>
      <c r="E333">
        <v>2.4300000669999999</v>
      </c>
      <c r="F333">
        <v>2.4300000669999999</v>
      </c>
      <c r="G333">
        <v>0</v>
      </c>
      <c r="H333">
        <v>0</v>
      </c>
      <c r="I333">
        <v>0</v>
      </c>
      <c r="J333">
        <v>2.4300000669999999</v>
      </c>
      <c r="K333">
        <v>0</v>
      </c>
      <c r="L333">
        <v>0</v>
      </c>
      <c r="M333">
        <v>0</v>
      </c>
      <c r="N333">
        <v>206</v>
      </c>
      <c r="O333">
        <v>622</v>
      </c>
      <c r="P333">
        <v>1683</v>
      </c>
      <c r="Q333">
        <f>SUM(daily_activity3[[#This Row],[VeryActiveMinutes]:[SedentaryMinutes]])</f>
        <v>828</v>
      </c>
      <c r="R333">
        <f>daily_activity3[[#This Row],[Total Mintues]]/60</f>
        <v>13.8</v>
      </c>
      <c r="S333">
        <f>IFERROR(daily_activity3[[#This Row],[TotalDistance]]/daily_activity3[[#This Row],[TotalSteps]],0)</f>
        <v>6.5199894472766295E-4</v>
      </c>
      <c r="T333">
        <f>IFERROR(daily_activity3[[#This Row],[TrackerDistance]]/(daily_activity3[[#This Row],[Total Mintues]]*daily_activity3[[#This Row],[Step Length]]),0)</f>
        <v>4.5012077294685993</v>
      </c>
      <c r="U333">
        <v>455</v>
      </c>
      <c r="V333">
        <v>488</v>
      </c>
      <c r="W333">
        <v>33</v>
      </c>
    </row>
    <row r="334" spans="1:23" x14ac:dyDescent="0.3">
      <c r="A334">
        <v>5553957443</v>
      </c>
      <c r="B334" s="1">
        <v>42479</v>
      </c>
      <c r="C334" t="str">
        <f t="shared" si="5"/>
        <v>Tuesday</v>
      </c>
      <c r="D334">
        <v>15482</v>
      </c>
      <c r="E334">
        <v>10.10999966</v>
      </c>
      <c r="F334">
        <v>10.10999966</v>
      </c>
      <c r="G334">
        <v>0</v>
      </c>
      <c r="H334">
        <v>4.2800002099999999</v>
      </c>
      <c r="I334">
        <v>1.6599999670000001</v>
      </c>
      <c r="J334">
        <v>4.1799998279999997</v>
      </c>
      <c r="K334">
        <v>0</v>
      </c>
      <c r="L334">
        <v>69</v>
      </c>
      <c r="M334">
        <v>28</v>
      </c>
      <c r="N334">
        <v>249</v>
      </c>
      <c r="O334">
        <v>756</v>
      </c>
      <c r="P334">
        <v>2284</v>
      </c>
      <c r="Q334">
        <f>SUM(daily_activity3[[#This Row],[VeryActiveMinutes]:[SedentaryMinutes]])</f>
        <v>1102</v>
      </c>
      <c r="R334">
        <f>daily_activity3[[#This Row],[Total Mintues]]/60</f>
        <v>18.366666666666667</v>
      </c>
      <c r="S334">
        <f>IFERROR(daily_activity3[[#This Row],[TotalDistance]]/daily_activity3[[#This Row],[TotalSteps]],0)</f>
        <v>6.5301638418808941E-4</v>
      </c>
      <c r="T334">
        <f>IFERROR(daily_activity3[[#This Row],[TrackerDistance]]/(daily_activity3[[#This Row],[Total Mintues]]*daily_activity3[[#This Row],[Step Length]]),0)</f>
        <v>14.049001814882033</v>
      </c>
      <c r="U334">
        <v>455</v>
      </c>
      <c r="V334">
        <v>488</v>
      </c>
      <c r="W334">
        <v>33</v>
      </c>
    </row>
    <row r="335" spans="1:23" x14ac:dyDescent="0.3">
      <c r="A335">
        <v>5553957443</v>
      </c>
      <c r="B335" s="1">
        <v>42480</v>
      </c>
      <c r="C335" t="str">
        <f t="shared" si="5"/>
        <v>Wednesday</v>
      </c>
      <c r="D335">
        <v>2713</v>
      </c>
      <c r="E335">
        <v>1.769999981</v>
      </c>
      <c r="F335">
        <v>1.769999981</v>
      </c>
      <c r="G335">
        <v>0</v>
      </c>
      <c r="H335">
        <v>0</v>
      </c>
      <c r="I335">
        <v>0</v>
      </c>
      <c r="J335">
        <v>1.769999981</v>
      </c>
      <c r="K335">
        <v>0</v>
      </c>
      <c r="L335">
        <v>0</v>
      </c>
      <c r="M335">
        <v>0</v>
      </c>
      <c r="N335">
        <v>148</v>
      </c>
      <c r="O335">
        <v>598</v>
      </c>
      <c r="P335">
        <v>1570</v>
      </c>
      <c r="Q335">
        <f>SUM(daily_activity3[[#This Row],[VeryActiveMinutes]:[SedentaryMinutes]])</f>
        <v>746</v>
      </c>
      <c r="R335">
        <f>daily_activity3[[#This Row],[Total Mintues]]/60</f>
        <v>12.433333333333334</v>
      </c>
      <c r="S335">
        <f>IFERROR(daily_activity3[[#This Row],[TotalDistance]]/daily_activity3[[#This Row],[TotalSteps]],0)</f>
        <v>6.5241429450792481E-4</v>
      </c>
      <c r="T335">
        <f>IFERROR(daily_activity3[[#This Row],[TrackerDistance]]/(daily_activity3[[#This Row],[Total Mintues]]*daily_activity3[[#This Row],[Step Length]]),0)</f>
        <v>3.6367292225201076</v>
      </c>
      <c r="U335">
        <v>455</v>
      </c>
      <c r="V335">
        <v>488</v>
      </c>
      <c r="W335">
        <v>33</v>
      </c>
    </row>
    <row r="336" spans="1:23" x14ac:dyDescent="0.3">
      <c r="A336">
        <v>5553957443</v>
      </c>
      <c r="B336" s="1">
        <v>42481</v>
      </c>
      <c r="C336" t="str">
        <f t="shared" si="5"/>
        <v>Thursday</v>
      </c>
      <c r="D336">
        <v>12346</v>
      </c>
      <c r="E336">
        <v>8.0600004199999997</v>
      </c>
      <c r="F336">
        <v>8.0600004199999997</v>
      </c>
      <c r="G336">
        <v>0</v>
      </c>
      <c r="H336">
        <v>2.9500000480000002</v>
      </c>
      <c r="I336">
        <v>2.1600000860000002</v>
      </c>
      <c r="J336">
        <v>2.960000038</v>
      </c>
      <c r="K336">
        <v>0</v>
      </c>
      <c r="L336">
        <v>47</v>
      </c>
      <c r="M336">
        <v>42</v>
      </c>
      <c r="N336">
        <v>177</v>
      </c>
      <c r="O336">
        <v>801</v>
      </c>
      <c r="P336">
        <v>2066</v>
      </c>
      <c r="Q336">
        <f>SUM(daily_activity3[[#This Row],[VeryActiveMinutes]:[SedentaryMinutes]])</f>
        <v>1067</v>
      </c>
      <c r="R336">
        <f>daily_activity3[[#This Row],[Total Mintues]]/60</f>
        <v>17.783333333333335</v>
      </c>
      <c r="S336">
        <f>IFERROR(daily_activity3[[#This Row],[TotalDistance]]/daily_activity3[[#This Row],[TotalSteps]],0)</f>
        <v>6.5284306010043739E-4</v>
      </c>
      <c r="T336">
        <f>IFERROR(daily_activity3[[#This Row],[TrackerDistance]]/(daily_activity3[[#This Row],[Total Mintues]]*daily_activity3[[#This Row],[Step Length]]),0)</f>
        <v>11.570759137769446</v>
      </c>
      <c r="U336">
        <v>455</v>
      </c>
      <c r="V336">
        <v>488</v>
      </c>
      <c r="W336">
        <v>33</v>
      </c>
    </row>
    <row r="337" spans="1:23" x14ac:dyDescent="0.3">
      <c r="A337">
        <v>5553957443</v>
      </c>
      <c r="B337" s="1">
        <v>42482</v>
      </c>
      <c r="C337" t="str">
        <f t="shared" si="5"/>
        <v>Friday</v>
      </c>
      <c r="D337">
        <v>11682</v>
      </c>
      <c r="E337">
        <v>7.6300001139999996</v>
      </c>
      <c r="F337">
        <v>7.6300001139999996</v>
      </c>
      <c r="G337">
        <v>0</v>
      </c>
      <c r="H337">
        <v>1.3799999949999999</v>
      </c>
      <c r="I337">
        <v>0.62999999500000003</v>
      </c>
      <c r="J337">
        <v>5.5999999049999998</v>
      </c>
      <c r="K337">
        <v>0</v>
      </c>
      <c r="L337">
        <v>25</v>
      </c>
      <c r="M337">
        <v>16</v>
      </c>
      <c r="N337">
        <v>270</v>
      </c>
      <c r="O337">
        <v>781</v>
      </c>
      <c r="P337">
        <v>2105</v>
      </c>
      <c r="Q337">
        <f>SUM(daily_activity3[[#This Row],[VeryActiveMinutes]:[SedentaryMinutes]])</f>
        <v>1092</v>
      </c>
      <c r="R337">
        <f>daily_activity3[[#This Row],[Total Mintues]]/60</f>
        <v>18.2</v>
      </c>
      <c r="S337">
        <f>IFERROR(daily_activity3[[#This Row],[TotalDistance]]/daily_activity3[[#This Row],[TotalSteps]],0)</f>
        <v>6.5314159510357816E-4</v>
      </c>
      <c r="T337">
        <f>IFERROR(daily_activity3[[#This Row],[TrackerDistance]]/(daily_activity3[[#This Row],[Total Mintues]]*daily_activity3[[#This Row],[Step Length]]),0)</f>
        <v>10.697802197802197</v>
      </c>
      <c r="U337">
        <v>455</v>
      </c>
      <c r="V337">
        <v>488</v>
      </c>
      <c r="W337">
        <v>33</v>
      </c>
    </row>
    <row r="338" spans="1:23" x14ac:dyDescent="0.3">
      <c r="A338">
        <v>5553957443</v>
      </c>
      <c r="B338" s="1">
        <v>42483</v>
      </c>
      <c r="C338" t="str">
        <f t="shared" si="5"/>
        <v>Saturday</v>
      </c>
      <c r="D338">
        <v>4112</v>
      </c>
      <c r="E338">
        <v>2.6900000569999998</v>
      </c>
      <c r="F338">
        <v>2.6900000569999998</v>
      </c>
      <c r="G338">
        <v>0</v>
      </c>
      <c r="H338">
        <v>0</v>
      </c>
      <c r="I338">
        <v>0</v>
      </c>
      <c r="J338">
        <v>2.6800000669999999</v>
      </c>
      <c r="K338">
        <v>0</v>
      </c>
      <c r="L338">
        <v>0</v>
      </c>
      <c r="M338">
        <v>0</v>
      </c>
      <c r="N338">
        <v>272</v>
      </c>
      <c r="O338">
        <v>443</v>
      </c>
      <c r="P338">
        <v>1776</v>
      </c>
      <c r="Q338">
        <f>SUM(daily_activity3[[#This Row],[VeryActiveMinutes]:[SedentaryMinutes]])</f>
        <v>715</v>
      </c>
      <c r="R338">
        <f>daily_activity3[[#This Row],[Total Mintues]]/60</f>
        <v>11.916666666666666</v>
      </c>
      <c r="S338">
        <f>IFERROR(daily_activity3[[#This Row],[TotalDistance]]/daily_activity3[[#This Row],[TotalSteps]],0)</f>
        <v>6.5418289323929959E-4</v>
      </c>
      <c r="T338">
        <f>IFERROR(daily_activity3[[#This Row],[TrackerDistance]]/(daily_activity3[[#This Row],[Total Mintues]]*daily_activity3[[#This Row],[Step Length]]),0)</f>
        <v>5.7510489510489506</v>
      </c>
      <c r="U338">
        <v>455</v>
      </c>
      <c r="V338">
        <v>488</v>
      </c>
      <c r="W338">
        <v>33</v>
      </c>
    </row>
    <row r="339" spans="1:23" x14ac:dyDescent="0.3">
      <c r="A339">
        <v>5553957443</v>
      </c>
      <c r="B339" s="1">
        <v>42484</v>
      </c>
      <c r="C339" t="str">
        <f t="shared" si="5"/>
        <v>Sunday</v>
      </c>
      <c r="D339">
        <v>1807</v>
      </c>
      <c r="E339">
        <v>1.1799999480000001</v>
      </c>
      <c r="F339">
        <v>1.1799999480000001</v>
      </c>
      <c r="G339">
        <v>0</v>
      </c>
      <c r="H339">
        <v>0</v>
      </c>
      <c r="I339">
        <v>0</v>
      </c>
      <c r="J339">
        <v>1.1799999480000001</v>
      </c>
      <c r="K339">
        <v>0</v>
      </c>
      <c r="L339">
        <v>0</v>
      </c>
      <c r="M339">
        <v>0</v>
      </c>
      <c r="N339">
        <v>104</v>
      </c>
      <c r="O339">
        <v>582</v>
      </c>
      <c r="P339">
        <v>1507</v>
      </c>
      <c r="Q339">
        <f>SUM(daily_activity3[[#This Row],[VeryActiveMinutes]:[SedentaryMinutes]])</f>
        <v>686</v>
      </c>
      <c r="R339">
        <f>daily_activity3[[#This Row],[Total Mintues]]/60</f>
        <v>11.433333333333334</v>
      </c>
      <c r="S339">
        <f>IFERROR(daily_activity3[[#This Row],[TotalDistance]]/daily_activity3[[#This Row],[TotalSteps]],0)</f>
        <v>6.5301601992252356E-4</v>
      </c>
      <c r="T339">
        <f>IFERROR(daily_activity3[[#This Row],[TrackerDistance]]/(daily_activity3[[#This Row],[Total Mintues]]*daily_activity3[[#This Row],[Step Length]]),0)</f>
        <v>2.6341107871720117</v>
      </c>
      <c r="U339">
        <v>455</v>
      </c>
      <c r="V339">
        <v>488</v>
      </c>
      <c r="W339">
        <v>33</v>
      </c>
    </row>
    <row r="340" spans="1:23" x14ac:dyDescent="0.3">
      <c r="A340">
        <v>5553957443</v>
      </c>
      <c r="B340" s="1">
        <v>42485</v>
      </c>
      <c r="C340" t="str">
        <f t="shared" si="5"/>
        <v>Monday</v>
      </c>
      <c r="D340">
        <v>10946</v>
      </c>
      <c r="E340">
        <v>7.1900000569999998</v>
      </c>
      <c r="F340">
        <v>7.1900000569999998</v>
      </c>
      <c r="G340">
        <v>0</v>
      </c>
      <c r="H340">
        <v>2.9300000669999999</v>
      </c>
      <c r="I340">
        <v>0.56999999300000004</v>
      </c>
      <c r="J340">
        <v>3.6900000569999998</v>
      </c>
      <c r="K340">
        <v>0</v>
      </c>
      <c r="L340">
        <v>51</v>
      </c>
      <c r="M340">
        <v>11</v>
      </c>
      <c r="N340">
        <v>201</v>
      </c>
      <c r="O340">
        <v>732</v>
      </c>
      <c r="P340">
        <v>2033</v>
      </c>
      <c r="Q340">
        <f>SUM(daily_activity3[[#This Row],[VeryActiveMinutes]:[SedentaryMinutes]])</f>
        <v>995</v>
      </c>
      <c r="R340">
        <f>daily_activity3[[#This Row],[Total Mintues]]/60</f>
        <v>16.583333333333332</v>
      </c>
      <c r="S340">
        <f>IFERROR(daily_activity3[[#This Row],[TotalDistance]]/daily_activity3[[#This Row],[TotalSteps]],0)</f>
        <v>6.5686095898044941E-4</v>
      </c>
      <c r="T340">
        <f>IFERROR(daily_activity3[[#This Row],[TrackerDistance]]/(daily_activity3[[#This Row],[Total Mintues]]*daily_activity3[[#This Row],[Step Length]]),0)</f>
        <v>11.001005025125631</v>
      </c>
      <c r="U340">
        <v>455</v>
      </c>
      <c r="V340">
        <v>488</v>
      </c>
      <c r="W340">
        <v>33</v>
      </c>
    </row>
    <row r="341" spans="1:23" x14ac:dyDescent="0.3">
      <c r="A341">
        <v>5553957443</v>
      </c>
      <c r="B341" s="1">
        <v>42486</v>
      </c>
      <c r="C341" t="str">
        <f t="shared" si="5"/>
        <v>Tuesday</v>
      </c>
      <c r="D341">
        <v>11886</v>
      </c>
      <c r="E341">
        <v>7.7600002290000001</v>
      </c>
      <c r="F341">
        <v>7.7600002290000001</v>
      </c>
      <c r="G341">
        <v>0</v>
      </c>
      <c r="H341">
        <v>2.369999886</v>
      </c>
      <c r="I341">
        <v>0.93000000699999996</v>
      </c>
      <c r="J341">
        <v>4.4600000380000004</v>
      </c>
      <c r="K341">
        <v>0</v>
      </c>
      <c r="L341">
        <v>40</v>
      </c>
      <c r="M341">
        <v>18</v>
      </c>
      <c r="N341">
        <v>238</v>
      </c>
      <c r="O341">
        <v>750</v>
      </c>
      <c r="P341">
        <v>2093</v>
      </c>
      <c r="Q341">
        <f>SUM(daily_activity3[[#This Row],[VeryActiveMinutes]:[SedentaryMinutes]])</f>
        <v>1046</v>
      </c>
      <c r="R341">
        <f>daily_activity3[[#This Row],[Total Mintues]]/60</f>
        <v>17.433333333333334</v>
      </c>
      <c r="S341">
        <f>IFERROR(daily_activity3[[#This Row],[TotalDistance]]/daily_activity3[[#This Row],[TotalSteps]],0)</f>
        <v>6.5286894068652197E-4</v>
      </c>
      <c r="T341">
        <f>IFERROR(daily_activity3[[#This Row],[TrackerDistance]]/(daily_activity3[[#This Row],[Total Mintues]]*daily_activity3[[#This Row],[Step Length]]),0)</f>
        <v>11.363288718929255</v>
      </c>
      <c r="U341">
        <v>455</v>
      </c>
      <c r="V341">
        <v>488</v>
      </c>
      <c r="W341">
        <v>33</v>
      </c>
    </row>
    <row r="342" spans="1:23" x14ac:dyDescent="0.3">
      <c r="A342">
        <v>5553957443</v>
      </c>
      <c r="B342" s="1">
        <v>42487</v>
      </c>
      <c r="C342" t="str">
        <f t="shared" si="5"/>
        <v>Wednesday</v>
      </c>
      <c r="D342">
        <v>10538</v>
      </c>
      <c r="E342">
        <v>6.8800001139999996</v>
      </c>
      <c r="F342">
        <v>6.8800001139999996</v>
      </c>
      <c r="G342">
        <v>0</v>
      </c>
      <c r="H342">
        <v>1.1399999860000001</v>
      </c>
      <c r="I342">
        <v>1</v>
      </c>
      <c r="J342">
        <v>4.7399997709999999</v>
      </c>
      <c r="K342">
        <v>0</v>
      </c>
      <c r="L342">
        <v>16</v>
      </c>
      <c r="M342">
        <v>16</v>
      </c>
      <c r="N342">
        <v>206</v>
      </c>
      <c r="O342">
        <v>745</v>
      </c>
      <c r="P342">
        <v>1922</v>
      </c>
      <c r="Q342">
        <f>SUM(daily_activity3[[#This Row],[VeryActiveMinutes]:[SedentaryMinutes]])</f>
        <v>983</v>
      </c>
      <c r="R342">
        <f>daily_activity3[[#This Row],[Total Mintues]]/60</f>
        <v>16.383333333333333</v>
      </c>
      <c r="S342">
        <f>IFERROR(daily_activity3[[#This Row],[TotalDistance]]/daily_activity3[[#This Row],[TotalSteps]],0)</f>
        <v>6.528753192256595E-4</v>
      </c>
      <c r="T342">
        <f>IFERROR(daily_activity3[[#This Row],[TrackerDistance]]/(daily_activity3[[#This Row],[Total Mintues]]*daily_activity3[[#This Row],[Step Length]]),0)</f>
        <v>10.720244150559511</v>
      </c>
      <c r="U342">
        <v>455</v>
      </c>
      <c r="V342">
        <v>488</v>
      </c>
      <c r="W342">
        <v>33</v>
      </c>
    </row>
    <row r="343" spans="1:23" x14ac:dyDescent="0.3">
      <c r="A343">
        <v>5553957443</v>
      </c>
      <c r="B343" s="1">
        <v>42488</v>
      </c>
      <c r="C343" t="str">
        <f t="shared" si="5"/>
        <v>Thursday</v>
      </c>
      <c r="D343">
        <v>11393</v>
      </c>
      <c r="E343">
        <v>7.6300001139999996</v>
      </c>
      <c r="F343">
        <v>7.6300001139999996</v>
      </c>
      <c r="G343">
        <v>0</v>
      </c>
      <c r="H343">
        <v>3.710000038</v>
      </c>
      <c r="I343">
        <v>0.75</v>
      </c>
      <c r="J343">
        <v>3.170000076</v>
      </c>
      <c r="K343">
        <v>0</v>
      </c>
      <c r="L343">
        <v>49</v>
      </c>
      <c r="M343">
        <v>13</v>
      </c>
      <c r="N343">
        <v>165</v>
      </c>
      <c r="O343">
        <v>727</v>
      </c>
      <c r="P343">
        <v>1999</v>
      </c>
      <c r="Q343">
        <f>SUM(daily_activity3[[#This Row],[VeryActiveMinutes]:[SedentaryMinutes]])</f>
        <v>954</v>
      </c>
      <c r="R343">
        <f>daily_activity3[[#This Row],[Total Mintues]]/60</f>
        <v>15.9</v>
      </c>
      <c r="S343">
        <f>IFERROR(daily_activity3[[#This Row],[TotalDistance]]/daily_activity3[[#This Row],[TotalSteps]],0)</f>
        <v>6.6970948073378383E-4</v>
      </c>
      <c r="T343">
        <f>IFERROR(daily_activity3[[#This Row],[TrackerDistance]]/(daily_activity3[[#This Row],[Total Mintues]]*daily_activity3[[#This Row],[Step Length]]),0)</f>
        <v>11.942348008385745</v>
      </c>
      <c r="U343">
        <v>455</v>
      </c>
      <c r="V343">
        <v>488</v>
      </c>
      <c r="W343">
        <v>33</v>
      </c>
    </row>
    <row r="344" spans="1:23" x14ac:dyDescent="0.3">
      <c r="A344">
        <v>5553957443</v>
      </c>
      <c r="B344" s="1">
        <v>42489</v>
      </c>
      <c r="C344" t="str">
        <f t="shared" si="5"/>
        <v>Friday</v>
      </c>
      <c r="D344">
        <v>12764</v>
      </c>
      <c r="E344">
        <v>8.3299999239999991</v>
      </c>
      <c r="F344">
        <v>8.3299999239999991</v>
      </c>
      <c r="G344">
        <v>0</v>
      </c>
      <c r="H344">
        <v>2.789999962</v>
      </c>
      <c r="I344">
        <v>0.63999998599999997</v>
      </c>
      <c r="J344">
        <v>4.9099998469999999</v>
      </c>
      <c r="K344">
        <v>0</v>
      </c>
      <c r="L344">
        <v>46</v>
      </c>
      <c r="M344">
        <v>15</v>
      </c>
      <c r="N344">
        <v>270</v>
      </c>
      <c r="O344">
        <v>709</v>
      </c>
      <c r="P344">
        <v>2169</v>
      </c>
      <c r="Q344">
        <f>SUM(daily_activity3[[#This Row],[VeryActiveMinutes]:[SedentaryMinutes]])</f>
        <v>1040</v>
      </c>
      <c r="R344">
        <f>daily_activity3[[#This Row],[Total Mintues]]/60</f>
        <v>17.333333333333332</v>
      </c>
      <c r="S344">
        <f>IFERROR(daily_activity3[[#This Row],[TotalDistance]]/daily_activity3[[#This Row],[TotalSteps]],0)</f>
        <v>6.526167286117204E-4</v>
      </c>
      <c r="T344">
        <f>IFERROR(daily_activity3[[#This Row],[TrackerDistance]]/(daily_activity3[[#This Row],[Total Mintues]]*daily_activity3[[#This Row],[Step Length]]),0)</f>
        <v>12.273076923076923</v>
      </c>
      <c r="U344">
        <v>455</v>
      </c>
      <c r="V344">
        <v>488</v>
      </c>
      <c r="W344">
        <v>33</v>
      </c>
    </row>
    <row r="345" spans="1:23" x14ac:dyDescent="0.3">
      <c r="A345">
        <v>5553957443</v>
      </c>
      <c r="B345" s="1">
        <v>42490</v>
      </c>
      <c r="C345" t="str">
        <f t="shared" si="5"/>
        <v>Saturday</v>
      </c>
      <c r="D345">
        <v>1202</v>
      </c>
      <c r="E345">
        <v>0.77999997099999996</v>
      </c>
      <c r="F345">
        <v>0.77999997099999996</v>
      </c>
      <c r="G345">
        <v>0</v>
      </c>
      <c r="H345">
        <v>0</v>
      </c>
      <c r="I345">
        <v>0</v>
      </c>
      <c r="J345">
        <v>0.77999997099999996</v>
      </c>
      <c r="K345">
        <v>0</v>
      </c>
      <c r="L345">
        <v>0</v>
      </c>
      <c r="M345">
        <v>0</v>
      </c>
      <c r="N345">
        <v>84</v>
      </c>
      <c r="O345">
        <v>506</v>
      </c>
      <c r="P345">
        <v>1463</v>
      </c>
      <c r="Q345">
        <f>SUM(daily_activity3[[#This Row],[VeryActiveMinutes]:[SedentaryMinutes]])</f>
        <v>590</v>
      </c>
      <c r="R345">
        <f>daily_activity3[[#This Row],[Total Mintues]]/60</f>
        <v>9.8333333333333339</v>
      </c>
      <c r="S345">
        <f>IFERROR(daily_activity3[[#This Row],[TotalDistance]]/daily_activity3[[#This Row],[TotalSteps]],0)</f>
        <v>6.4891844509151406E-4</v>
      </c>
      <c r="T345">
        <f>IFERROR(daily_activity3[[#This Row],[TrackerDistance]]/(daily_activity3[[#This Row],[Total Mintues]]*daily_activity3[[#This Row],[Step Length]]),0)</f>
        <v>2.0372881355932204</v>
      </c>
      <c r="U345">
        <v>455</v>
      </c>
      <c r="V345">
        <v>488</v>
      </c>
      <c r="W345">
        <v>33</v>
      </c>
    </row>
    <row r="346" spans="1:23" x14ac:dyDescent="0.3">
      <c r="A346">
        <v>5577150313</v>
      </c>
      <c r="B346" s="1">
        <v>42473</v>
      </c>
      <c r="C346" t="str">
        <f t="shared" si="5"/>
        <v>Wednesday</v>
      </c>
      <c r="D346">
        <v>5077</v>
      </c>
      <c r="E346">
        <v>3.789999962</v>
      </c>
      <c r="F346">
        <v>3.789999962</v>
      </c>
      <c r="G346">
        <v>0</v>
      </c>
      <c r="H346">
        <v>0.31999999299999998</v>
      </c>
      <c r="I346">
        <v>0.219999999</v>
      </c>
      <c r="J346">
        <v>3.25</v>
      </c>
      <c r="K346">
        <v>0</v>
      </c>
      <c r="L346">
        <v>15</v>
      </c>
      <c r="M346">
        <v>11</v>
      </c>
      <c r="N346">
        <v>144</v>
      </c>
      <c r="O346">
        <v>776</v>
      </c>
      <c r="P346">
        <v>2551</v>
      </c>
      <c r="Q346">
        <f>SUM(daily_activity3[[#This Row],[VeryActiveMinutes]:[SedentaryMinutes]])</f>
        <v>946</v>
      </c>
      <c r="R346">
        <f>daily_activity3[[#This Row],[Total Mintues]]/60</f>
        <v>15.766666666666667</v>
      </c>
      <c r="S346">
        <f>IFERROR(daily_activity3[[#This Row],[TotalDistance]]/daily_activity3[[#This Row],[TotalSteps]],0)</f>
        <v>7.4650383336616116E-4</v>
      </c>
      <c r="T346">
        <f>IFERROR(daily_activity3[[#This Row],[TrackerDistance]]/(daily_activity3[[#This Row],[Total Mintues]]*daily_activity3[[#This Row],[Step Length]]),0)</f>
        <v>5.3668076109936571</v>
      </c>
      <c r="U346">
        <v>432</v>
      </c>
      <c r="V346">
        <v>458</v>
      </c>
      <c r="W346">
        <v>26</v>
      </c>
    </row>
    <row r="347" spans="1:23" x14ac:dyDescent="0.3">
      <c r="A347">
        <v>5577150313</v>
      </c>
      <c r="B347" s="1">
        <v>42474</v>
      </c>
      <c r="C347" t="str">
        <f t="shared" si="5"/>
        <v>Thursday</v>
      </c>
      <c r="D347">
        <v>8596</v>
      </c>
      <c r="E347">
        <v>6.420000076</v>
      </c>
      <c r="F347">
        <v>6.420000076</v>
      </c>
      <c r="G347">
        <v>0</v>
      </c>
      <c r="H347">
        <v>3.329999924</v>
      </c>
      <c r="I347">
        <v>0.310000002</v>
      </c>
      <c r="J347">
        <v>2.7799999710000001</v>
      </c>
      <c r="K347">
        <v>0</v>
      </c>
      <c r="L347">
        <v>118</v>
      </c>
      <c r="M347">
        <v>30</v>
      </c>
      <c r="N347">
        <v>176</v>
      </c>
      <c r="O347">
        <v>662</v>
      </c>
      <c r="P347">
        <v>4022</v>
      </c>
      <c r="Q347">
        <f>SUM(daily_activity3[[#This Row],[VeryActiveMinutes]:[SedentaryMinutes]])</f>
        <v>986</v>
      </c>
      <c r="R347">
        <f>daily_activity3[[#This Row],[Total Mintues]]/60</f>
        <v>16.433333333333334</v>
      </c>
      <c r="S347">
        <f>IFERROR(daily_activity3[[#This Row],[TotalDistance]]/daily_activity3[[#This Row],[TotalSteps]],0)</f>
        <v>7.4685901302931591E-4</v>
      </c>
      <c r="T347">
        <f>IFERROR(daily_activity3[[#This Row],[TrackerDistance]]/(daily_activity3[[#This Row],[Total Mintues]]*daily_activity3[[#This Row],[Step Length]]),0)</f>
        <v>8.7180527383367146</v>
      </c>
      <c r="U347">
        <v>432</v>
      </c>
      <c r="V347">
        <v>458</v>
      </c>
      <c r="W347">
        <v>26</v>
      </c>
    </row>
    <row r="348" spans="1:23" x14ac:dyDescent="0.3">
      <c r="A348">
        <v>5577150313</v>
      </c>
      <c r="B348" s="1">
        <v>42475</v>
      </c>
      <c r="C348" t="str">
        <f t="shared" si="5"/>
        <v>Friday</v>
      </c>
      <c r="D348">
        <v>12087</v>
      </c>
      <c r="E348">
        <v>9.0799999239999991</v>
      </c>
      <c r="F348">
        <v>9.0799999239999991</v>
      </c>
      <c r="G348">
        <v>0</v>
      </c>
      <c r="H348">
        <v>3.920000076</v>
      </c>
      <c r="I348">
        <v>1.6000000240000001</v>
      </c>
      <c r="J348">
        <v>3.5599999430000002</v>
      </c>
      <c r="K348">
        <v>0</v>
      </c>
      <c r="L348">
        <v>115</v>
      </c>
      <c r="M348">
        <v>54</v>
      </c>
      <c r="N348">
        <v>199</v>
      </c>
      <c r="O348">
        <v>695</v>
      </c>
      <c r="P348">
        <v>4005</v>
      </c>
      <c r="Q348">
        <f>SUM(daily_activity3[[#This Row],[VeryActiveMinutes]:[SedentaryMinutes]])</f>
        <v>1063</v>
      </c>
      <c r="R348">
        <f>daily_activity3[[#This Row],[Total Mintues]]/60</f>
        <v>17.716666666666665</v>
      </c>
      <c r="S348">
        <f>IFERROR(daily_activity3[[#This Row],[TotalDistance]]/daily_activity3[[#This Row],[TotalSteps]],0)</f>
        <v>7.5122031306362204E-4</v>
      </c>
      <c r="T348">
        <f>IFERROR(daily_activity3[[#This Row],[TrackerDistance]]/(daily_activity3[[#This Row],[Total Mintues]]*daily_activity3[[#This Row],[Step Length]]),0)</f>
        <v>11.370649106302915</v>
      </c>
      <c r="U348">
        <v>432</v>
      </c>
      <c r="V348">
        <v>458</v>
      </c>
      <c r="W348">
        <v>26</v>
      </c>
    </row>
    <row r="349" spans="1:23" x14ac:dyDescent="0.3">
      <c r="A349">
        <v>5577150313</v>
      </c>
      <c r="B349" s="1">
        <v>42476</v>
      </c>
      <c r="C349" t="str">
        <f t="shared" si="5"/>
        <v>Saturday</v>
      </c>
      <c r="D349">
        <v>14269</v>
      </c>
      <c r="E349">
        <v>10.65999985</v>
      </c>
      <c r="F349">
        <v>10.65999985</v>
      </c>
      <c r="G349">
        <v>0</v>
      </c>
      <c r="H349">
        <v>6.6399998660000001</v>
      </c>
      <c r="I349">
        <v>1.2799999710000001</v>
      </c>
      <c r="J349">
        <v>2.7300000190000002</v>
      </c>
      <c r="K349">
        <v>0</v>
      </c>
      <c r="L349">
        <v>184</v>
      </c>
      <c r="M349">
        <v>56</v>
      </c>
      <c r="N349">
        <v>158</v>
      </c>
      <c r="O349">
        <v>472</v>
      </c>
      <c r="P349">
        <v>4274</v>
      </c>
      <c r="Q349">
        <f>SUM(daily_activity3[[#This Row],[VeryActiveMinutes]:[SedentaryMinutes]])</f>
        <v>870</v>
      </c>
      <c r="R349">
        <f>daily_activity3[[#This Row],[Total Mintues]]/60</f>
        <v>14.5</v>
      </c>
      <c r="S349">
        <f>IFERROR(daily_activity3[[#This Row],[TotalDistance]]/daily_activity3[[#This Row],[TotalSteps]],0)</f>
        <v>7.4707406615740412E-4</v>
      </c>
      <c r="T349">
        <f>IFERROR(daily_activity3[[#This Row],[TrackerDistance]]/(daily_activity3[[#This Row],[Total Mintues]]*daily_activity3[[#This Row],[Step Length]]),0)</f>
        <v>16.401149425287358</v>
      </c>
      <c r="U349">
        <v>432</v>
      </c>
      <c r="V349">
        <v>458</v>
      </c>
      <c r="W349">
        <v>26</v>
      </c>
    </row>
    <row r="350" spans="1:23" x14ac:dyDescent="0.3">
      <c r="A350">
        <v>5577150313</v>
      </c>
      <c r="B350" s="1">
        <v>42477</v>
      </c>
      <c r="C350" t="str">
        <f t="shared" si="5"/>
        <v>Sunday</v>
      </c>
      <c r="D350">
        <v>12231</v>
      </c>
      <c r="E350">
        <v>9.1400003430000005</v>
      </c>
      <c r="F350">
        <v>9.1400003430000005</v>
      </c>
      <c r="G350">
        <v>0</v>
      </c>
      <c r="H350">
        <v>5.9800000190000002</v>
      </c>
      <c r="I350">
        <v>0.829999983</v>
      </c>
      <c r="J350">
        <v>2.3199999330000001</v>
      </c>
      <c r="K350">
        <v>0</v>
      </c>
      <c r="L350">
        <v>200</v>
      </c>
      <c r="M350">
        <v>37</v>
      </c>
      <c r="N350">
        <v>159</v>
      </c>
      <c r="O350">
        <v>525</v>
      </c>
      <c r="P350">
        <v>4552</v>
      </c>
      <c r="Q350">
        <f>SUM(daily_activity3[[#This Row],[VeryActiveMinutes]:[SedentaryMinutes]])</f>
        <v>921</v>
      </c>
      <c r="R350">
        <f>daily_activity3[[#This Row],[Total Mintues]]/60</f>
        <v>15.35</v>
      </c>
      <c r="S350">
        <f>IFERROR(daily_activity3[[#This Row],[TotalDistance]]/daily_activity3[[#This Row],[TotalSteps]],0)</f>
        <v>7.4728152587687029E-4</v>
      </c>
      <c r="T350">
        <f>IFERROR(daily_activity3[[#This Row],[TrackerDistance]]/(daily_activity3[[#This Row],[Total Mintues]]*daily_activity3[[#This Row],[Step Length]]),0)</f>
        <v>13.280130293159608</v>
      </c>
      <c r="U350">
        <v>432</v>
      </c>
      <c r="V350">
        <v>458</v>
      </c>
      <c r="W350">
        <v>26</v>
      </c>
    </row>
    <row r="351" spans="1:23" x14ac:dyDescent="0.3">
      <c r="A351">
        <v>5577150313</v>
      </c>
      <c r="B351" s="1">
        <v>42478</v>
      </c>
      <c r="C351" t="str">
        <f t="shared" si="5"/>
        <v>Monday</v>
      </c>
      <c r="D351">
        <v>9893</v>
      </c>
      <c r="E351">
        <v>7.3899998660000001</v>
      </c>
      <c r="F351">
        <v>7.3899998660000001</v>
      </c>
      <c r="G351">
        <v>0</v>
      </c>
      <c r="H351">
        <v>4.8600001339999999</v>
      </c>
      <c r="I351">
        <v>0.72000002900000004</v>
      </c>
      <c r="J351">
        <v>1.8200000519999999</v>
      </c>
      <c r="K351">
        <v>0</v>
      </c>
      <c r="L351">
        <v>114</v>
      </c>
      <c r="M351">
        <v>32</v>
      </c>
      <c r="N351">
        <v>130</v>
      </c>
      <c r="O351">
        <v>623</v>
      </c>
      <c r="P351">
        <v>3625</v>
      </c>
      <c r="Q351">
        <f>SUM(daily_activity3[[#This Row],[VeryActiveMinutes]:[SedentaryMinutes]])</f>
        <v>899</v>
      </c>
      <c r="R351">
        <f>daily_activity3[[#This Row],[Total Mintues]]/60</f>
        <v>14.983333333333333</v>
      </c>
      <c r="S351">
        <f>IFERROR(daily_activity3[[#This Row],[TotalDistance]]/daily_activity3[[#This Row],[TotalSteps]],0)</f>
        <v>7.4699280966339843E-4</v>
      </c>
      <c r="T351">
        <f>IFERROR(daily_activity3[[#This Row],[TrackerDistance]]/(daily_activity3[[#This Row],[Total Mintues]]*daily_activity3[[#This Row],[Step Length]]),0)</f>
        <v>11.004449388209119</v>
      </c>
      <c r="U351">
        <v>432</v>
      </c>
      <c r="V351">
        <v>458</v>
      </c>
      <c r="W351">
        <v>26</v>
      </c>
    </row>
    <row r="352" spans="1:23" x14ac:dyDescent="0.3">
      <c r="A352">
        <v>5577150313</v>
      </c>
      <c r="B352" s="1">
        <v>42479</v>
      </c>
      <c r="C352" t="str">
        <f t="shared" si="5"/>
        <v>Tuesday</v>
      </c>
      <c r="D352">
        <v>12574</v>
      </c>
      <c r="E352">
        <v>9.4200000760000009</v>
      </c>
      <c r="F352">
        <v>9.4200000760000009</v>
      </c>
      <c r="G352">
        <v>0</v>
      </c>
      <c r="H352">
        <v>7.0199999809999998</v>
      </c>
      <c r="I352">
        <v>0.63999998599999997</v>
      </c>
      <c r="J352">
        <v>1.7599999900000001</v>
      </c>
      <c r="K352">
        <v>0</v>
      </c>
      <c r="L352">
        <v>108</v>
      </c>
      <c r="M352">
        <v>23</v>
      </c>
      <c r="N352">
        <v>111</v>
      </c>
      <c r="O352">
        <v>733</v>
      </c>
      <c r="P352">
        <v>3501</v>
      </c>
      <c r="Q352">
        <f>SUM(daily_activity3[[#This Row],[VeryActiveMinutes]:[SedentaryMinutes]])</f>
        <v>975</v>
      </c>
      <c r="R352">
        <f>daily_activity3[[#This Row],[Total Mintues]]/60</f>
        <v>16.25</v>
      </c>
      <c r="S352">
        <f>IFERROR(daily_activity3[[#This Row],[TotalDistance]]/daily_activity3[[#This Row],[TotalSteps]],0)</f>
        <v>7.4916494957849534E-4</v>
      </c>
      <c r="T352">
        <f>IFERROR(daily_activity3[[#This Row],[TrackerDistance]]/(daily_activity3[[#This Row],[Total Mintues]]*daily_activity3[[#This Row],[Step Length]]),0)</f>
        <v>12.896410256410256</v>
      </c>
      <c r="U352">
        <v>432</v>
      </c>
      <c r="V352">
        <v>458</v>
      </c>
      <c r="W352">
        <v>26</v>
      </c>
    </row>
    <row r="353" spans="1:23" x14ac:dyDescent="0.3">
      <c r="A353">
        <v>5577150313</v>
      </c>
      <c r="B353" s="1">
        <v>42480</v>
      </c>
      <c r="C353" t="str">
        <f t="shared" si="5"/>
        <v>Wednesday</v>
      </c>
      <c r="D353">
        <v>8330</v>
      </c>
      <c r="E353">
        <v>6.2199997900000001</v>
      </c>
      <c r="F353">
        <v>6.2199997900000001</v>
      </c>
      <c r="G353">
        <v>0</v>
      </c>
      <c r="H353">
        <v>4.1199998860000004</v>
      </c>
      <c r="I353">
        <v>0.34000000400000002</v>
      </c>
      <c r="J353">
        <v>1.7599999900000001</v>
      </c>
      <c r="K353">
        <v>0</v>
      </c>
      <c r="L353">
        <v>87</v>
      </c>
      <c r="M353">
        <v>16</v>
      </c>
      <c r="N353">
        <v>113</v>
      </c>
      <c r="O353">
        <v>773</v>
      </c>
      <c r="P353">
        <v>3192</v>
      </c>
      <c r="Q353">
        <f>SUM(daily_activity3[[#This Row],[VeryActiveMinutes]:[SedentaryMinutes]])</f>
        <v>989</v>
      </c>
      <c r="R353">
        <f>daily_activity3[[#This Row],[Total Mintues]]/60</f>
        <v>16.483333333333334</v>
      </c>
      <c r="S353">
        <f>IFERROR(daily_activity3[[#This Row],[TotalDistance]]/daily_activity3[[#This Row],[TotalSteps]],0)</f>
        <v>7.4669865426170467E-4</v>
      </c>
      <c r="T353">
        <f>IFERROR(daily_activity3[[#This Row],[TrackerDistance]]/(daily_activity3[[#This Row],[Total Mintues]]*daily_activity3[[#This Row],[Step Length]]),0)</f>
        <v>8.4226491405460067</v>
      </c>
      <c r="U353">
        <v>432</v>
      </c>
      <c r="V353">
        <v>458</v>
      </c>
      <c r="W353">
        <v>26</v>
      </c>
    </row>
    <row r="354" spans="1:23" x14ac:dyDescent="0.3">
      <c r="A354">
        <v>5577150313</v>
      </c>
      <c r="B354" s="1">
        <v>42481</v>
      </c>
      <c r="C354" t="str">
        <f t="shared" si="5"/>
        <v>Thursday</v>
      </c>
      <c r="D354">
        <v>10830</v>
      </c>
      <c r="E354">
        <v>8.0900001530000001</v>
      </c>
      <c r="F354">
        <v>8.0900001530000001</v>
      </c>
      <c r="G354">
        <v>0</v>
      </c>
      <c r="H354">
        <v>3.6500000950000002</v>
      </c>
      <c r="I354">
        <v>1.6599999670000001</v>
      </c>
      <c r="J354">
        <v>2.7799999710000001</v>
      </c>
      <c r="K354">
        <v>0</v>
      </c>
      <c r="L354">
        <v>110</v>
      </c>
      <c r="M354">
        <v>74</v>
      </c>
      <c r="N354">
        <v>175</v>
      </c>
      <c r="O354">
        <v>670</v>
      </c>
      <c r="P354">
        <v>4018</v>
      </c>
      <c r="Q354">
        <f>SUM(daily_activity3[[#This Row],[VeryActiveMinutes]:[SedentaryMinutes]])</f>
        <v>1029</v>
      </c>
      <c r="R354">
        <f>daily_activity3[[#This Row],[Total Mintues]]/60</f>
        <v>17.149999999999999</v>
      </c>
      <c r="S354">
        <f>IFERROR(daily_activity3[[#This Row],[TotalDistance]]/daily_activity3[[#This Row],[TotalSteps]],0)</f>
        <v>7.4699909076638967E-4</v>
      </c>
      <c r="T354">
        <f>IFERROR(daily_activity3[[#This Row],[TrackerDistance]]/(daily_activity3[[#This Row],[Total Mintues]]*daily_activity3[[#This Row],[Step Length]]),0)</f>
        <v>10.524781341107872</v>
      </c>
      <c r="U354">
        <v>432</v>
      </c>
      <c r="V354">
        <v>458</v>
      </c>
      <c r="W354">
        <v>26</v>
      </c>
    </row>
    <row r="355" spans="1:23" x14ac:dyDescent="0.3">
      <c r="A355">
        <v>5577150313</v>
      </c>
      <c r="B355" s="1">
        <v>42482</v>
      </c>
      <c r="C355" t="str">
        <f t="shared" si="5"/>
        <v>Friday</v>
      </c>
      <c r="D355">
        <v>9172</v>
      </c>
      <c r="E355">
        <v>6.8499999049999998</v>
      </c>
      <c r="F355">
        <v>6.8499999049999998</v>
      </c>
      <c r="G355">
        <v>0</v>
      </c>
      <c r="H355">
        <v>2.420000076</v>
      </c>
      <c r="I355">
        <v>0.790000021</v>
      </c>
      <c r="J355">
        <v>3.2999999519999998</v>
      </c>
      <c r="K355">
        <v>0</v>
      </c>
      <c r="L355">
        <v>62</v>
      </c>
      <c r="M355">
        <v>30</v>
      </c>
      <c r="N355">
        <v>200</v>
      </c>
      <c r="O355">
        <v>823</v>
      </c>
      <c r="P355">
        <v>3329</v>
      </c>
      <c r="Q355">
        <f>SUM(daily_activity3[[#This Row],[VeryActiveMinutes]:[SedentaryMinutes]])</f>
        <v>1115</v>
      </c>
      <c r="R355">
        <f>daily_activity3[[#This Row],[Total Mintues]]/60</f>
        <v>18.583333333333332</v>
      </c>
      <c r="S355">
        <f>IFERROR(daily_activity3[[#This Row],[TotalDistance]]/daily_activity3[[#This Row],[TotalSteps]],0)</f>
        <v>7.4683819286960309E-4</v>
      </c>
      <c r="T355">
        <f>IFERROR(daily_activity3[[#This Row],[TrackerDistance]]/(daily_activity3[[#This Row],[Total Mintues]]*daily_activity3[[#This Row],[Step Length]]),0)</f>
        <v>8.2260089686098663</v>
      </c>
      <c r="U355">
        <v>432</v>
      </c>
      <c r="V355">
        <v>458</v>
      </c>
      <c r="W355">
        <v>26</v>
      </c>
    </row>
    <row r="356" spans="1:23" x14ac:dyDescent="0.3">
      <c r="A356">
        <v>5577150313</v>
      </c>
      <c r="B356" s="1">
        <v>42483</v>
      </c>
      <c r="C356" t="str">
        <f t="shared" si="5"/>
        <v>Saturday</v>
      </c>
      <c r="D356">
        <v>7638</v>
      </c>
      <c r="E356">
        <v>5.7100000380000004</v>
      </c>
      <c r="F356">
        <v>5.7100000380000004</v>
      </c>
      <c r="G356">
        <v>0</v>
      </c>
      <c r="H356">
        <v>1.210000038</v>
      </c>
      <c r="I356">
        <v>0.36000001399999998</v>
      </c>
      <c r="J356">
        <v>4.1399998660000001</v>
      </c>
      <c r="K356">
        <v>0</v>
      </c>
      <c r="L356">
        <v>24</v>
      </c>
      <c r="M356">
        <v>24</v>
      </c>
      <c r="N356">
        <v>223</v>
      </c>
      <c r="O356">
        <v>627</v>
      </c>
      <c r="P356">
        <v>3152</v>
      </c>
      <c r="Q356">
        <f>SUM(daily_activity3[[#This Row],[VeryActiveMinutes]:[SedentaryMinutes]])</f>
        <v>898</v>
      </c>
      <c r="R356">
        <f>daily_activity3[[#This Row],[Total Mintues]]/60</f>
        <v>14.966666666666667</v>
      </c>
      <c r="S356">
        <f>IFERROR(daily_activity3[[#This Row],[TotalDistance]]/daily_activity3[[#This Row],[TotalSteps]],0)</f>
        <v>7.475779049489396E-4</v>
      </c>
      <c r="T356">
        <f>IFERROR(daily_activity3[[#This Row],[TrackerDistance]]/(daily_activity3[[#This Row],[Total Mintues]]*daily_activity3[[#This Row],[Step Length]]),0)</f>
        <v>8.5055679287305122</v>
      </c>
      <c r="U356">
        <v>432</v>
      </c>
      <c r="V356">
        <v>458</v>
      </c>
      <c r="W356">
        <v>26</v>
      </c>
    </row>
    <row r="357" spans="1:23" x14ac:dyDescent="0.3">
      <c r="A357">
        <v>5577150313</v>
      </c>
      <c r="B357" s="1">
        <v>42484</v>
      </c>
      <c r="C357" t="str">
        <f t="shared" si="5"/>
        <v>Sunday</v>
      </c>
      <c r="D357">
        <v>15764</v>
      </c>
      <c r="E357">
        <v>11.77999973</v>
      </c>
      <c r="F357">
        <v>11.77999973</v>
      </c>
      <c r="G357">
        <v>0</v>
      </c>
      <c r="H357">
        <v>7.6500000950000002</v>
      </c>
      <c r="I357">
        <v>2.1500000950000002</v>
      </c>
      <c r="J357">
        <v>1.980000019</v>
      </c>
      <c r="K357">
        <v>0</v>
      </c>
      <c r="L357">
        <v>210</v>
      </c>
      <c r="M357">
        <v>65</v>
      </c>
      <c r="N357">
        <v>141</v>
      </c>
      <c r="O357">
        <v>425</v>
      </c>
      <c r="P357">
        <v>4392</v>
      </c>
      <c r="Q357">
        <f>SUM(daily_activity3[[#This Row],[VeryActiveMinutes]:[SedentaryMinutes]])</f>
        <v>841</v>
      </c>
      <c r="R357">
        <f>daily_activity3[[#This Row],[Total Mintues]]/60</f>
        <v>14.016666666666667</v>
      </c>
      <c r="S357">
        <f>IFERROR(daily_activity3[[#This Row],[TotalDistance]]/daily_activity3[[#This Row],[TotalSteps]],0)</f>
        <v>7.4727224879472213E-4</v>
      </c>
      <c r="T357">
        <f>IFERROR(daily_activity3[[#This Row],[TrackerDistance]]/(daily_activity3[[#This Row],[Total Mintues]]*daily_activity3[[#This Row],[Step Length]]),0)</f>
        <v>18.744351961950063</v>
      </c>
      <c r="U357">
        <v>432</v>
      </c>
      <c r="V357">
        <v>458</v>
      </c>
      <c r="W357">
        <v>26</v>
      </c>
    </row>
    <row r="358" spans="1:23" x14ac:dyDescent="0.3">
      <c r="A358">
        <v>5577150313</v>
      </c>
      <c r="B358" s="1">
        <v>42485</v>
      </c>
      <c r="C358" t="str">
        <f t="shared" si="5"/>
        <v>Monday</v>
      </c>
      <c r="D358">
        <v>6393</v>
      </c>
      <c r="E358">
        <v>4.7800002099999999</v>
      </c>
      <c r="F358">
        <v>4.7800002099999999</v>
      </c>
      <c r="G358">
        <v>0</v>
      </c>
      <c r="H358">
        <v>1.3500000240000001</v>
      </c>
      <c r="I358">
        <v>0.670000017</v>
      </c>
      <c r="J358">
        <v>2.7599999899999998</v>
      </c>
      <c r="K358">
        <v>0</v>
      </c>
      <c r="L358">
        <v>61</v>
      </c>
      <c r="M358">
        <v>38</v>
      </c>
      <c r="N358">
        <v>214</v>
      </c>
      <c r="O358">
        <v>743</v>
      </c>
      <c r="P358">
        <v>3374</v>
      </c>
      <c r="Q358">
        <f>SUM(daily_activity3[[#This Row],[VeryActiveMinutes]:[SedentaryMinutes]])</f>
        <v>1056</v>
      </c>
      <c r="R358">
        <f>daily_activity3[[#This Row],[Total Mintues]]/60</f>
        <v>17.600000000000001</v>
      </c>
      <c r="S358">
        <f>IFERROR(daily_activity3[[#This Row],[TotalDistance]]/daily_activity3[[#This Row],[TotalSteps]],0)</f>
        <v>7.4769282183638356E-4</v>
      </c>
      <c r="T358">
        <f>IFERROR(daily_activity3[[#This Row],[TrackerDistance]]/(daily_activity3[[#This Row],[Total Mintues]]*daily_activity3[[#This Row],[Step Length]]),0)</f>
        <v>6.0539772727272725</v>
      </c>
      <c r="U358">
        <v>432</v>
      </c>
      <c r="V358">
        <v>458</v>
      </c>
      <c r="W358">
        <v>26</v>
      </c>
    </row>
    <row r="359" spans="1:23" x14ac:dyDescent="0.3">
      <c r="A359">
        <v>5577150313</v>
      </c>
      <c r="B359" s="1">
        <v>42486</v>
      </c>
      <c r="C359" t="str">
        <f t="shared" si="5"/>
        <v>Tuesday</v>
      </c>
      <c r="D359">
        <v>5325</v>
      </c>
      <c r="E359">
        <v>3.9800000190000002</v>
      </c>
      <c r="F359">
        <v>3.9800000190000002</v>
      </c>
      <c r="G359">
        <v>0</v>
      </c>
      <c r="H359">
        <v>0.85000002399999997</v>
      </c>
      <c r="I359">
        <v>0.64999997600000003</v>
      </c>
      <c r="J359">
        <v>2.4700000289999999</v>
      </c>
      <c r="K359">
        <v>0</v>
      </c>
      <c r="L359">
        <v>38</v>
      </c>
      <c r="M359">
        <v>32</v>
      </c>
      <c r="N359">
        <v>181</v>
      </c>
      <c r="O359">
        <v>759</v>
      </c>
      <c r="P359">
        <v>3088</v>
      </c>
      <c r="Q359">
        <f>SUM(daily_activity3[[#This Row],[VeryActiveMinutes]:[SedentaryMinutes]])</f>
        <v>1010</v>
      </c>
      <c r="R359">
        <f>daily_activity3[[#This Row],[Total Mintues]]/60</f>
        <v>16.833333333333332</v>
      </c>
      <c r="S359">
        <f>IFERROR(daily_activity3[[#This Row],[TotalDistance]]/daily_activity3[[#This Row],[TotalSteps]],0)</f>
        <v>7.4741784394366203E-4</v>
      </c>
      <c r="T359">
        <f>IFERROR(daily_activity3[[#This Row],[TrackerDistance]]/(daily_activity3[[#This Row],[Total Mintues]]*daily_activity3[[#This Row],[Step Length]]),0)</f>
        <v>5.2722772277227721</v>
      </c>
      <c r="U359">
        <v>432</v>
      </c>
      <c r="V359">
        <v>458</v>
      </c>
      <c r="W359">
        <v>26</v>
      </c>
    </row>
    <row r="360" spans="1:23" x14ac:dyDescent="0.3">
      <c r="A360">
        <v>5577150313</v>
      </c>
      <c r="B360" s="1">
        <v>42487</v>
      </c>
      <c r="C360" t="str">
        <f t="shared" si="5"/>
        <v>Wednesday</v>
      </c>
      <c r="D360">
        <v>6805</v>
      </c>
      <c r="E360">
        <v>5.1399998660000001</v>
      </c>
      <c r="F360">
        <v>5.1399998660000001</v>
      </c>
      <c r="G360">
        <v>0</v>
      </c>
      <c r="H360">
        <v>1.809999943</v>
      </c>
      <c r="I360">
        <v>0.40000000600000002</v>
      </c>
      <c r="J360">
        <v>2.9300000669999999</v>
      </c>
      <c r="K360">
        <v>0</v>
      </c>
      <c r="L360">
        <v>63</v>
      </c>
      <c r="M360">
        <v>16</v>
      </c>
      <c r="N360">
        <v>190</v>
      </c>
      <c r="O360">
        <v>773</v>
      </c>
      <c r="P360">
        <v>3294</v>
      </c>
      <c r="Q360">
        <f>SUM(daily_activity3[[#This Row],[VeryActiveMinutes]:[SedentaryMinutes]])</f>
        <v>1042</v>
      </c>
      <c r="R360">
        <f>daily_activity3[[#This Row],[Total Mintues]]/60</f>
        <v>17.366666666666667</v>
      </c>
      <c r="S360">
        <f>IFERROR(daily_activity3[[#This Row],[TotalDistance]]/daily_activity3[[#This Row],[TotalSteps]],0)</f>
        <v>7.5532694577516539E-4</v>
      </c>
      <c r="T360">
        <f>IFERROR(daily_activity3[[#This Row],[TrackerDistance]]/(daily_activity3[[#This Row],[Total Mintues]]*daily_activity3[[#This Row],[Step Length]]),0)</f>
        <v>6.5307101727447217</v>
      </c>
      <c r="U360">
        <v>432</v>
      </c>
      <c r="V360">
        <v>458</v>
      </c>
      <c r="W360">
        <v>26</v>
      </c>
    </row>
    <row r="361" spans="1:23" x14ac:dyDescent="0.3">
      <c r="A361">
        <v>5577150313</v>
      </c>
      <c r="B361" s="1">
        <v>42488</v>
      </c>
      <c r="C361" t="str">
        <f t="shared" si="5"/>
        <v>Thursday</v>
      </c>
      <c r="D361">
        <v>9841</v>
      </c>
      <c r="E361">
        <v>7.4299998279999997</v>
      </c>
      <c r="F361">
        <v>7.4299998279999997</v>
      </c>
      <c r="G361">
        <v>0</v>
      </c>
      <c r="H361">
        <v>3.25</v>
      </c>
      <c r="I361">
        <v>1.1699999569999999</v>
      </c>
      <c r="J361">
        <v>3.0099999899999998</v>
      </c>
      <c r="K361">
        <v>0</v>
      </c>
      <c r="L361">
        <v>99</v>
      </c>
      <c r="M361">
        <v>51</v>
      </c>
      <c r="N361">
        <v>141</v>
      </c>
      <c r="O361">
        <v>692</v>
      </c>
      <c r="P361">
        <v>3580</v>
      </c>
      <c r="Q361">
        <f>SUM(daily_activity3[[#This Row],[VeryActiveMinutes]:[SedentaryMinutes]])</f>
        <v>983</v>
      </c>
      <c r="R361">
        <f>daily_activity3[[#This Row],[Total Mintues]]/60</f>
        <v>16.383333333333333</v>
      </c>
      <c r="S361">
        <f>IFERROR(daily_activity3[[#This Row],[TotalDistance]]/daily_activity3[[#This Row],[TotalSteps]],0)</f>
        <v>7.5500455522812724E-4</v>
      </c>
      <c r="T361">
        <f>IFERROR(daily_activity3[[#This Row],[TrackerDistance]]/(daily_activity3[[#This Row],[Total Mintues]]*daily_activity3[[#This Row],[Step Length]]),0)</f>
        <v>10.01119023397762</v>
      </c>
      <c r="U361">
        <v>432</v>
      </c>
      <c r="V361">
        <v>458</v>
      </c>
      <c r="W361">
        <v>26</v>
      </c>
    </row>
    <row r="362" spans="1:23" x14ac:dyDescent="0.3">
      <c r="A362">
        <v>5577150313</v>
      </c>
      <c r="B362" s="1">
        <v>42489</v>
      </c>
      <c r="C362" t="str">
        <f t="shared" si="5"/>
        <v>Friday</v>
      </c>
      <c r="D362">
        <v>7924</v>
      </c>
      <c r="E362">
        <v>5.920000076</v>
      </c>
      <c r="F362">
        <v>5.920000076</v>
      </c>
      <c r="G362">
        <v>0</v>
      </c>
      <c r="H362">
        <v>2.8399999139999998</v>
      </c>
      <c r="I362">
        <v>0.61000001400000003</v>
      </c>
      <c r="J362">
        <v>2.4700000289999999</v>
      </c>
      <c r="K362">
        <v>0</v>
      </c>
      <c r="L362">
        <v>97</v>
      </c>
      <c r="M362">
        <v>36</v>
      </c>
      <c r="N362">
        <v>165</v>
      </c>
      <c r="O362">
        <v>739</v>
      </c>
      <c r="P362">
        <v>3544</v>
      </c>
      <c r="Q362">
        <f>SUM(daily_activity3[[#This Row],[VeryActiveMinutes]:[SedentaryMinutes]])</f>
        <v>1037</v>
      </c>
      <c r="R362">
        <f>daily_activity3[[#This Row],[Total Mintues]]/60</f>
        <v>17.283333333333335</v>
      </c>
      <c r="S362">
        <f>IFERROR(daily_activity3[[#This Row],[TotalDistance]]/daily_activity3[[#This Row],[TotalSteps]],0)</f>
        <v>7.4709743513377087E-4</v>
      </c>
      <c r="T362">
        <f>IFERROR(daily_activity3[[#This Row],[TrackerDistance]]/(daily_activity3[[#This Row],[Total Mintues]]*daily_activity3[[#This Row],[Step Length]]),0)</f>
        <v>7.6412729026036645</v>
      </c>
      <c r="U362">
        <v>432</v>
      </c>
      <c r="V362">
        <v>458</v>
      </c>
      <c r="W362">
        <v>26</v>
      </c>
    </row>
    <row r="363" spans="1:23" x14ac:dyDescent="0.3">
      <c r="A363">
        <v>5577150313</v>
      </c>
      <c r="B363" s="1">
        <v>42490</v>
      </c>
      <c r="C363" t="str">
        <f t="shared" si="5"/>
        <v>Saturday</v>
      </c>
      <c r="D363">
        <v>12363</v>
      </c>
      <c r="E363">
        <v>9.2399997710000008</v>
      </c>
      <c r="F363">
        <v>9.2399997710000008</v>
      </c>
      <c r="G363">
        <v>0</v>
      </c>
      <c r="H363">
        <v>5.829999924</v>
      </c>
      <c r="I363">
        <v>0.790000021</v>
      </c>
      <c r="J363">
        <v>2.6099998950000001</v>
      </c>
      <c r="K363">
        <v>0</v>
      </c>
      <c r="L363">
        <v>207</v>
      </c>
      <c r="M363">
        <v>45</v>
      </c>
      <c r="N363">
        <v>163</v>
      </c>
      <c r="O363">
        <v>621</v>
      </c>
      <c r="P363">
        <v>4501</v>
      </c>
      <c r="Q363">
        <f>SUM(daily_activity3[[#This Row],[VeryActiveMinutes]:[SedentaryMinutes]])</f>
        <v>1036</v>
      </c>
      <c r="R363">
        <f>daily_activity3[[#This Row],[Total Mintues]]/60</f>
        <v>17.266666666666666</v>
      </c>
      <c r="S363">
        <f>IFERROR(daily_activity3[[#This Row],[TotalDistance]]/daily_activity3[[#This Row],[TotalSteps]],0)</f>
        <v>7.4739139132896557E-4</v>
      </c>
      <c r="T363">
        <f>IFERROR(daily_activity3[[#This Row],[TrackerDistance]]/(daily_activity3[[#This Row],[Total Mintues]]*daily_activity3[[#This Row],[Step Length]]),0)</f>
        <v>11.933397683397683</v>
      </c>
      <c r="U363">
        <v>432</v>
      </c>
      <c r="V363">
        <v>458</v>
      </c>
      <c r="W363">
        <v>26</v>
      </c>
    </row>
    <row r="364" spans="1:23" x14ac:dyDescent="0.3">
      <c r="A364">
        <v>6117666160</v>
      </c>
      <c r="B364" s="1">
        <v>42473</v>
      </c>
      <c r="C364" t="str">
        <f t="shared" si="5"/>
        <v>Wednesday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1440</v>
      </c>
      <c r="P364">
        <v>1496</v>
      </c>
      <c r="Q364">
        <f>SUM(daily_activity3[[#This Row],[VeryActiveMinutes]:[SedentaryMinutes]])</f>
        <v>1440</v>
      </c>
      <c r="R364">
        <f>daily_activity3[[#This Row],[Total Mintues]]/60</f>
        <v>24</v>
      </c>
      <c r="S364">
        <f>IFERROR(daily_activity3[[#This Row],[TotalDistance]]/daily_activity3[[#This Row],[TotalSteps]],0)</f>
        <v>0</v>
      </c>
      <c r="T364">
        <f>IFERROR(daily_activity3[[#This Row],[TrackerDistance]]/(daily_activity3[[#This Row],[Total Mintues]]*daily_activity3[[#This Row],[Step Length]]),0)</f>
        <v>0</v>
      </c>
      <c r="U364">
        <v>380</v>
      </c>
      <c r="V364">
        <v>398</v>
      </c>
      <c r="W364">
        <v>18</v>
      </c>
    </row>
    <row r="365" spans="1:23" x14ac:dyDescent="0.3">
      <c r="A365">
        <v>6117666160</v>
      </c>
      <c r="B365" s="1">
        <v>42474</v>
      </c>
      <c r="C365" t="str">
        <f t="shared" si="5"/>
        <v>Thursday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1440</v>
      </c>
      <c r="P365">
        <v>1496</v>
      </c>
      <c r="Q365">
        <f>SUM(daily_activity3[[#This Row],[VeryActiveMinutes]:[SedentaryMinutes]])</f>
        <v>1440</v>
      </c>
      <c r="R365">
        <f>daily_activity3[[#This Row],[Total Mintues]]/60</f>
        <v>24</v>
      </c>
      <c r="S365">
        <f>IFERROR(daily_activity3[[#This Row],[TotalDistance]]/daily_activity3[[#This Row],[TotalSteps]],0)</f>
        <v>0</v>
      </c>
      <c r="T365">
        <f>IFERROR(daily_activity3[[#This Row],[TrackerDistance]]/(daily_activity3[[#This Row],[Total Mintues]]*daily_activity3[[#This Row],[Step Length]]),0)</f>
        <v>0</v>
      </c>
      <c r="U365">
        <v>380</v>
      </c>
      <c r="V365">
        <v>398</v>
      </c>
      <c r="W365">
        <v>18</v>
      </c>
    </row>
    <row r="366" spans="1:23" x14ac:dyDescent="0.3">
      <c r="A366">
        <v>6117666160</v>
      </c>
      <c r="B366" s="1">
        <v>42475</v>
      </c>
      <c r="C366" t="str">
        <f t="shared" si="5"/>
        <v>Friday</v>
      </c>
      <c r="D366">
        <v>14019</v>
      </c>
      <c r="E366">
        <v>10.59000015</v>
      </c>
      <c r="F366">
        <v>10.59000015</v>
      </c>
      <c r="G366">
        <v>0</v>
      </c>
      <c r="H366">
        <v>0</v>
      </c>
      <c r="I366">
        <v>0.280000001</v>
      </c>
      <c r="J366">
        <v>10.30000019</v>
      </c>
      <c r="K366">
        <v>0</v>
      </c>
      <c r="L366">
        <v>0</v>
      </c>
      <c r="M366">
        <v>6</v>
      </c>
      <c r="N366">
        <v>513</v>
      </c>
      <c r="O366">
        <v>921</v>
      </c>
      <c r="P366">
        <v>2865</v>
      </c>
      <c r="Q366">
        <f>SUM(daily_activity3[[#This Row],[VeryActiveMinutes]:[SedentaryMinutes]])</f>
        <v>1440</v>
      </c>
      <c r="R366">
        <f>daily_activity3[[#This Row],[Total Mintues]]/60</f>
        <v>24</v>
      </c>
      <c r="S366">
        <f>IFERROR(daily_activity3[[#This Row],[TotalDistance]]/daily_activity3[[#This Row],[TotalSteps]],0)</f>
        <v>7.5540339182537984E-4</v>
      </c>
      <c r="T366">
        <f>IFERROR(daily_activity3[[#This Row],[TrackerDistance]]/(daily_activity3[[#This Row],[Total Mintues]]*daily_activity3[[#This Row],[Step Length]]),0)</f>
        <v>9.7354166666666657</v>
      </c>
      <c r="U366">
        <v>380</v>
      </c>
      <c r="V366">
        <v>398</v>
      </c>
      <c r="W366">
        <v>18</v>
      </c>
    </row>
    <row r="367" spans="1:23" x14ac:dyDescent="0.3">
      <c r="A367">
        <v>6117666160</v>
      </c>
      <c r="B367" s="1">
        <v>42476</v>
      </c>
      <c r="C367" t="str">
        <f t="shared" si="5"/>
        <v>Saturday</v>
      </c>
      <c r="D367">
        <v>14450</v>
      </c>
      <c r="E367">
        <v>10.90999985</v>
      </c>
      <c r="F367">
        <v>10.90999985</v>
      </c>
      <c r="G367">
        <v>0</v>
      </c>
      <c r="H367">
        <v>0.579999983</v>
      </c>
      <c r="I367">
        <v>0.85000002399999997</v>
      </c>
      <c r="J367">
        <v>9.4799995419999998</v>
      </c>
      <c r="K367">
        <v>0</v>
      </c>
      <c r="L367">
        <v>7</v>
      </c>
      <c r="M367">
        <v>15</v>
      </c>
      <c r="N367">
        <v>518</v>
      </c>
      <c r="O367">
        <v>502</v>
      </c>
      <c r="P367">
        <v>2828</v>
      </c>
      <c r="Q367">
        <f>SUM(daily_activity3[[#This Row],[VeryActiveMinutes]:[SedentaryMinutes]])</f>
        <v>1042</v>
      </c>
      <c r="R367">
        <f>daily_activity3[[#This Row],[Total Mintues]]/60</f>
        <v>17.366666666666667</v>
      </c>
      <c r="S367">
        <f>IFERROR(daily_activity3[[#This Row],[TotalDistance]]/daily_activity3[[#This Row],[TotalSteps]],0)</f>
        <v>7.5501729065743949E-4</v>
      </c>
      <c r="T367">
        <f>IFERROR(daily_activity3[[#This Row],[TrackerDistance]]/(daily_activity3[[#This Row],[Total Mintues]]*daily_activity3[[#This Row],[Step Length]]),0)</f>
        <v>13.867562380038386</v>
      </c>
      <c r="U367">
        <v>380</v>
      </c>
      <c r="V367">
        <v>398</v>
      </c>
      <c r="W367">
        <v>18</v>
      </c>
    </row>
    <row r="368" spans="1:23" x14ac:dyDescent="0.3">
      <c r="A368">
        <v>6117666160</v>
      </c>
      <c r="B368" s="1">
        <v>42477</v>
      </c>
      <c r="C368" t="str">
        <f t="shared" si="5"/>
        <v>Sunday</v>
      </c>
      <c r="D368">
        <v>7150</v>
      </c>
      <c r="E368">
        <v>5.4000000950000002</v>
      </c>
      <c r="F368">
        <v>5.4000000950000002</v>
      </c>
      <c r="G368">
        <v>0</v>
      </c>
      <c r="H368">
        <v>0</v>
      </c>
      <c r="I368">
        <v>0</v>
      </c>
      <c r="J368">
        <v>5.4000000950000002</v>
      </c>
      <c r="K368">
        <v>0</v>
      </c>
      <c r="L368">
        <v>0</v>
      </c>
      <c r="M368">
        <v>0</v>
      </c>
      <c r="N368">
        <v>312</v>
      </c>
      <c r="O368">
        <v>702</v>
      </c>
      <c r="P368">
        <v>2225</v>
      </c>
      <c r="Q368">
        <f>SUM(daily_activity3[[#This Row],[VeryActiveMinutes]:[SedentaryMinutes]])</f>
        <v>1014</v>
      </c>
      <c r="R368">
        <f>daily_activity3[[#This Row],[Total Mintues]]/60</f>
        <v>16.899999999999999</v>
      </c>
      <c r="S368">
        <f>IFERROR(daily_activity3[[#This Row],[TotalDistance]]/daily_activity3[[#This Row],[TotalSteps]],0)</f>
        <v>7.5524476853146858E-4</v>
      </c>
      <c r="T368">
        <f>IFERROR(daily_activity3[[#This Row],[TrackerDistance]]/(daily_activity3[[#This Row],[Total Mintues]]*daily_activity3[[#This Row],[Step Length]]),0)</f>
        <v>7.0512820512820511</v>
      </c>
      <c r="U368">
        <v>380</v>
      </c>
      <c r="V368">
        <v>398</v>
      </c>
      <c r="W368">
        <v>18</v>
      </c>
    </row>
    <row r="369" spans="1:23" x14ac:dyDescent="0.3">
      <c r="A369">
        <v>6117666160</v>
      </c>
      <c r="B369" s="1">
        <v>42478</v>
      </c>
      <c r="C369" t="str">
        <f t="shared" si="5"/>
        <v>Monday</v>
      </c>
      <c r="D369">
        <v>5153</v>
      </c>
      <c r="E369">
        <v>3.9100000860000002</v>
      </c>
      <c r="F369">
        <v>3.9100000860000002</v>
      </c>
      <c r="G369">
        <v>0</v>
      </c>
      <c r="H369">
        <v>0</v>
      </c>
      <c r="I369">
        <v>0</v>
      </c>
      <c r="J369">
        <v>3.8900001049999999</v>
      </c>
      <c r="K369">
        <v>0</v>
      </c>
      <c r="L369">
        <v>0</v>
      </c>
      <c r="M369">
        <v>0</v>
      </c>
      <c r="N369">
        <v>241</v>
      </c>
      <c r="O369">
        <v>759</v>
      </c>
      <c r="P369">
        <v>2018</v>
      </c>
      <c r="Q369">
        <f>SUM(daily_activity3[[#This Row],[VeryActiveMinutes]:[SedentaryMinutes]])</f>
        <v>1000</v>
      </c>
      <c r="R369">
        <f>daily_activity3[[#This Row],[Total Mintues]]/60</f>
        <v>16.666666666666668</v>
      </c>
      <c r="S369">
        <f>IFERROR(daily_activity3[[#This Row],[TotalDistance]]/daily_activity3[[#This Row],[TotalSteps]],0)</f>
        <v>7.587813091403066E-4</v>
      </c>
      <c r="T369">
        <f>IFERROR(daily_activity3[[#This Row],[TrackerDistance]]/(daily_activity3[[#This Row],[Total Mintues]]*daily_activity3[[#This Row],[Step Length]]),0)</f>
        <v>5.1530000000000005</v>
      </c>
      <c r="U369">
        <v>380</v>
      </c>
      <c r="V369">
        <v>398</v>
      </c>
      <c r="W369">
        <v>18</v>
      </c>
    </row>
    <row r="370" spans="1:23" x14ac:dyDescent="0.3">
      <c r="A370">
        <v>6117666160</v>
      </c>
      <c r="B370" s="1">
        <v>42479</v>
      </c>
      <c r="C370" t="str">
        <f t="shared" si="5"/>
        <v>Tuesday</v>
      </c>
      <c r="D370">
        <v>11135</v>
      </c>
      <c r="E370">
        <v>8.4099998469999999</v>
      </c>
      <c r="F370">
        <v>8.4099998469999999</v>
      </c>
      <c r="G370">
        <v>0</v>
      </c>
      <c r="H370">
        <v>0</v>
      </c>
      <c r="I370">
        <v>0</v>
      </c>
      <c r="J370">
        <v>8.4099998469999999</v>
      </c>
      <c r="K370">
        <v>0</v>
      </c>
      <c r="L370">
        <v>0</v>
      </c>
      <c r="M370">
        <v>0</v>
      </c>
      <c r="N370">
        <v>480</v>
      </c>
      <c r="O370">
        <v>425</v>
      </c>
      <c r="P370">
        <v>2606</v>
      </c>
      <c r="Q370">
        <f>SUM(daily_activity3[[#This Row],[VeryActiveMinutes]:[SedentaryMinutes]])</f>
        <v>905</v>
      </c>
      <c r="R370">
        <f>daily_activity3[[#This Row],[Total Mintues]]/60</f>
        <v>15.083333333333334</v>
      </c>
      <c r="S370">
        <f>IFERROR(daily_activity3[[#This Row],[TotalDistance]]/daily_activity3[[#This Row],[TotalSteps]],0)</f>
        <v>7.5527614252357436E-4</v>
      </c>
      <c r="T370">
        <f>IFERROR(daily_activity3[[#This Row],[TrackerDistance]]/(daily_activity3[[#This Row],[Total Mintues]]*daily_activity3[[#This Row],[Step Length]]),0)</f>
        <v>12.303867403314916</v>
      </c>
      <c r="U370">
        <v>380</v>
      </c>
      <c r="V370">
        <v>398</v>
      </c>
      <c r="W370">
        <v>18</v>
      </c>
    </row>
    <row r="371" spans="1:23" x14ac:dyDescent="0.3">
      <c r="A371">
        <v>6117666160</v>
      </c>
      <c r="B371" s="1">
        <v>42480</v>
      </c>
      <c r="C371" t="str">
        <f t="shared" si="5"/>
        <v>Wednesday</v>
      </c>
      <c r="D371">
        <v>10449</v>
      </c>
      <c r="E371">
        <v>8.0200004580000002</v>
      </c>
      <c r="F371">
        <v>8.0200004580000002</v>
      </c>
      <c r="G371">
        <v>0</v>
      </c>
      <c r="H371">
        <v>2.0299999710000001</v>
      </c>
      <c r="I371">
        <v>0.47999998900000002</v>
      </c>
      <c r="J371">
        <v>5.5199999809999998</v>
      </c>
      <c r="K371">
        <v>0</v>
      </c>
      <c r="L371">
        <v>26</v>
      </c>
      <c r="M371">
        <v>10</v>
      </c>
      <c r="N371">
        <v>349</v>
      </c>
      <c r="O371">
        <v>587</v>
      </c>
      <c r="P371">
        <v>2536</v>
      </c>
      <c r="Q371">
        <f>SUM(daily_activity3[[#This Row],[VeryActiveMinutes]:[SedentaryMinutes]])</f>
        <v>972</v>
      </c>
      <c r="R371">
        <f>daily_activity3[[#This Row],[Total Mintues]]/60</f>
        <v>16.2</v>
      </c>
      <c r="S371">
        <f>IFERROR(daily_activity3[[#This Row],[TotalDistance]]/daily_activity3[[#This Row],[TotalSteps]],0)</f>
        <v>7.6753760723514215E-4</v>
      </c>
      <c r="T371">
        <f>IFERROR(daily_activity3[[#This Row],[TrackerDistance]]/(daily_activity3[[#This Row],[Total Mintues]]*daily_activity3[[#This Row],[Step Length]]),0)</f>
        <v>10.75</v>
      </c>
      <c r="U371">
        <v>380</v>
      </c>
      <c r="V371">
        <v>398</v>
      </c>
      <c r="W371">
        <v>18</v>
      </c>
    </row>
    <row r="372" spans="1:23" x14ac:dyDescent="0.3">
      <c r="A372">
        <v>6117666160</v>
      </c>
      <c r="B372" s="1">
        <v>42481</v>
      </c>
      <c r="C372" t="str">
        <f t="shared" si="5"/>
        <v>Thursday</v>
      </c>
      <c r="D372">
        <v>19542</v>
      </c>
      <c r="E372">
        <v>15.010000229999999</v>
      </c>
      <c r="F372">
        <v>15.010000229999999</v>
      </c>
      <c r="G372">
        <v>0</v>
      </c>
      <c r="H372">
        <v>0.980000019</v>
      </c>
      <c r="I372">
        <v>0.40000000600000002</v>
      </c>
      <c r="J372">
        <v>5.6199998860000004</v>
      </c>
      <c r="K372">
        <v>0</v>
      </c>
      <c r="L372">
        <v>11</v>
      </c>
      <c r="M372">
        <v>19</v>
      </c>
      <c r="N372">
        <v>294</v>
      </c>
      <c r="O372">
        <v>579</v>
      </c>
      <c r="P372">
        <v>4900</v>
      </c>
      <c r="Q372">
        <f>SUM(daily_activity3[[#This Row],[VeryActiveMinutes]:[SedentaryMinutes]])</f>
        <v>903</v>
      </c>
      <c r="R372">
        <f>daily_activity3[[#This Row],[Total Mintues]]/60</f>
        <v>15.05</v>
      </c>
      <c r="S372">
        <f>IFERROR(daily_activity3[[#This Row],[TotalDistance]]/daily_activity3[[#This Row],[TotalSteps]],0)</f>
        <v>7.6808925544980043E-4</v>
      </c>
      <c r="T372">
        <f>IFERROR(daily_activity3[[#This Row],[TrackerDistance]]/(daily_activity3[[#This Row],[Total Mintues]]*daily_activity3[[#This Row],[Step Length]]),0)</f>
        <v>21.641196013289036</v>
      </c>
      <c r="U372">
        <v>380</v>
      </c>
      <c r="V372">
        <v>398</v>
      </c>
      <c r="W372">
        <v>18</v>
      </c>
    </row>
    <row r="373" spans="1:23" x14ac:dyDescent="0.3">
      <c r="A373">
        <v>6117666160</v>
      </c>
      <c r="B373" s="1">
        <v>42482</v>
      </c>
      <c r="C373" t="str">
        <f t="shared" si="5"/>
        <v>Friday</v>
      </c>
      <c r="D373">
        <v>8206</v>
      </c>
      <c r="E373">
        <v>6.1999998090000004</v>
      </c>
      <c r="F373">
        <v>6.1999998090000004</v>
      </c>
      <c r="G373">
        <v>0</v>
      </c>
      <c r="H373">
        <v>0</v>
      </c>
      <c r="I373">
        <v>0</v>
      </c>
      <c r="J373">
        <v>6.1999998090000004</v>
      </c>
      <c r="K373">
        <v>0</v>
      </c>
      <c r="L373">
        <v>0</v>
      </c>
      <c r="M373">
        <v>0</v>
      </c>
      <c r="N373">
        <v>402</v>
      </c>
      <c r="O373">
        <v>413</v>
      </c>
      <c r="P373">
        <v>2409</v>
      </c>
      <c r="Q373">
        <f>SUM(daily_activity3[[#This Row],[VeryActiveMinutes]:[SedentaryMinutes]])</f>
        <v>815</v>
      </c>
      <c r="R373">
        <f>daily_activity3[[#This Row],[Total Mintues]]/60</f>
        <v>13.583333333333334</v>
      </c>
      <c r="S373">
        <f>IFERROR(daily_activity3[[#This Row],[TotalDistance]]/daily_activity3[[#This Row],[TotalSteps]],0)</f>
        <v>7.5554470009748967E-4</v>
      </c>
      <c r="T373">
        <f>IFERROR(daily_activity3[[#This Row],[TrackerDistance]]/(daily_activity3[[#This Row],[Total Mintues]]*daily_activity3[[#This Row],[Step Length]]),0)</f>
        <v>10.068711656441719</v>
      </c>
      <c r="U373">
        <v>380</v>
      </c>
      <c r="V373">
        <v>398</v>
      </c>
      <c r="W373">
        <v>18</v>
      </c>
    </row>
    <row r="374" spans="1:23" x14ac:dyDescent="0.3">
      <c r="A374">
        <v>6117666160</v>
      </c>
      <c r="B374" s="1">
        <v>42483</v>
      </c>
      <c r="C374" t="str">
        <f t="shared" si="5"/>
        <v>Saturday</v>
      </c>
      <c r="D374">
        <v>11495</v>
      </c>
      <c r="E374">
        <v>8.6800003050000001</v>
      </c>
      <c r="F374">
        <v>8.6800003050000001</v>
      </c>
      <c r="G374">
        <v>0</v>
      </c>
      <c r="H374">
        <v>0</v>
      </c>
      <c r="I374">
        <v>0</v>
      </c>
      <c r="J374">
        <v>8.6800003050000001</v>
      </c>
      <c r="K374">
        <v>0</v>
      </c>
      <c r="L374">
        <v>0</v>
      </c>
      <c r="M374">
        <v>0</v>
      </c>
      <c r="N374">
        <v>512</v>
      </c>
      <c r="O374">
        <v>468</v>
      </c>
      <c r="P374">
        <v>2651</v>
      </c>
      <c r="Q374">
        <f>SUM(daily_activity3[[#This Row],[VeryActiveMinutes]:[SedentaryMinutes]])</f>
        <v>980</v>
      </c>
      <c r="R374">
        <f>daily_activity3[[#This Row],[Total Mintues]]/60</f>
        <v>16.333333333333332</v>
      </c>
      <c r="S374">
        <f>IFERROR(daily_activity3[[#This Row],[TotalDistance]]/daily_activity3[[#This Row],[TotalSteps]],0)</f>
        <v>7.55110944323619E-4</v>
      </c>
      <c r="T374">
        <f>IFERROR(daily_activity3[[#This Row],[TrackerDistance]]/(daily_activity3[[#This Row],[Total Mintues]]*daily_activity3[[#This Row],[Step Length]]),0)</f>
        <v>11.729591836734695</v>
      </c>
      <c r="U374">
        <v>380</v>
      </c>
      <c r="V374">
        <v>398</v>
      </c>
      <c r="W374">
        <v>18</v>
      </c>
    </row>
    <row r="375" spans="1:23" x14ac:dyDescent="0.3">
      <c r="A375">
        <v>6117666160</v>
      </c>
      <c r="B375" s="1">
        <v>42484</v>
      </c>
      <c r="C375" t="str">
        <f t="shared" si="5"/>
        <v>Sunday</v>
      </c>
      <c r="D375">
        <v>7623</v>
      </c>
      <c r="E375">
        <v>5.7600002290000001</v>
      </c>
      <c r="F375">
        <v>5.7600002290000001</v>
      </c>
      <c r="G375">
        <v>0</v>
      </c>
      <c r="H375">
        <v>0</v>
      </c>
      <c r="I375">
        <v>0</v>
      </c>
      <c r="J375">
        <v>5.7600002290000001</v>
      </c>
      <c r="K375">
        <v>0</v>
      </c>
      <c r="L375">
        <v>0</v>
      </c>
      <c r="M375">
        <v>0</v>
      </c>
      <c r="N375">
        <v>362</v>
      </c>
      <c r="O375">
        <v>711</v>
      </c>
      <c r="P375">
        <v>2305</v>
      </c>
      <c r="Q375">
        <f>SUM(daily_activity3[[#This Row],[VeryActiveMinutes]:[SedentaryMinutes]])</f>
        <v>1073</v>
      </c>
      <c r="R375">
        <f>daily_activity3[[#This Row],[Total Mintues]]/60</f>
        <v>17.883333333333333</v>
      </c>
      <c r="S375">
        <f>IFERROR(daily_activity3[[#This Row],[TotalDistance]]/daily_activity3[[#This Row],[TotalSteps]],0)</f>
        <v>7.5560805837596742E-4</v>
      </c>
      <c r="T375">
        <f>IFERROR(daily_activity3[[#This Row],[TrackerDistance]]/(daily_activity3[[#This Row],[Total Mintues]]*daily_activity3[[#This Row],[Step Length]]),0)</f>
        <v>7.1043802423112767</v>
      </c>
      <c r="U375">
        <v>380</v>
      </c>
      <c r="V375">
        <v>398</v>
      </c>
      <c r="W375">
        <v>18</v>
      </c>
    </row>
    <row r="376" spans="1:23" x14ac:dyDescent="0.3">
      <c r="A376">
        <v>6117666160</v>
      </c>
      <c r="B376" s="1">
        <v>42485</v>
      </c>
      <c r="C376" t="str">
        <f t="shared" si="5"/>
        <v>Monday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1440</v>
      </c>
      <c r="P376">
        <v>1497</v>
      </c>
      <c r="Q376">
        <f>SUM(daily_activity3[[#This Row],[VeryActiveMinutes]:[SedentaryMinutes]])</f>
        <v>1440</v>
      </c>
      <c r="R376">
        <f>daily_activity3[[#This Row],[Total Mintues]]/60</f>
        <v>24</v>
      </c>
      <c r="S376">
        <f>IFERROR(daily_activity3[[#This Row],[TotalDistance]]/daily_activity3[[#This Row],[TotalSteps]],0)</f>
        <v>0</v>
      </c>
      <c r="T376">
        <f>IFERROR(daily_activity3[[#This Row],[TrackerDistance]]/(daily_activity3[[#This Row],[Total Mintues]]*daily_activity3[[#This Row],[Step Length]]),0)</f>
        <v>0</v>
      </c>
      <c r="U376">
        <v>380</v>
      </c>
      <c r="V376">
        <v>398</v>
      </c>
      <c r="W376">
        <v>18</v>
      </c>
    </row>
    <row r="377" spans="1:23" x14ac:dyDescent="0.3">
      <c r="A377">
        <v>6117666160</v>
      </c>
      <c r="B377" s="1">
        <v>42486</v>
      </c>
      <c r="C377" t="str">
        <f t="shared" si="5"/>
        <v>Tuesday</v>
      </c>
      <c r="D377">
        <v>9543</v>
      </c>
      <c r="E377">
        <v>7.2100000380000004</v>
      </c>
      <c r="F377">
        <v>7.2100000380000004</v>
      </c>
      <c r="G377">
        <v>0</v>
      </c>
      <c r="H377">
        <v>0</v>
      </c>
      <c r="I377">
        <v>0.34000000400000002</v>
      </c>
      <c r="J377">
        <v>6.8699998860000004</v>
      </c>
      <c r="K377">
        <v>0</v>
      </c>
      <c r="L377">
        <v>0</v>
      </c>
      <c r="M377">
        <v>7</v>
      </c>
      <c r="N377">
        <v>352</v>
      </c>
      <c r="O377">
        <v>1077</v>
      </c>
      <c r="P377">
        <v>2450</v>
      </c>
      <c r="Q377">
        <f>SUM(daily_activity3[[#This Row],[VeryActiveMinutes]:[SedentaryMinutes]])</f>
        <v>1436</v>
      </c>
      <c r="R377">
        <f>daily_activity3[[#This Row],[Total Mintues]]/60</f>
        <v>23.933333333333334</v>
      </c>
      <c r="S377">
        <f>IFERROR(daily_activity3[[#This Row],[TotalDistance]]/daily_activity3[[#This Row],[TotalSteps]],0)</f>
        <v>7.5552761584407428E-4</v>
      </c>
      <c r="T377">
        <f>IFERROR(daily_activity3[[#This Row],[TrackerDistance]]/(daily_activity3[[#This Row],[Total Mintues]]*daily_activity3[[#This Row],[Step Length]]),0)</f>
        <v>6.6455431754874645</v>
      </c>
      <c r="U377">
        <v>380</v>
      </c>
      <c r="V377">
        <v>398</v>
      </c>
      <c r="W377">
        <v>18</v>
      </c>
    </row>
    <row r="378" spans="1:23" x14ac:dyDescent="0.3">
      <c r="A378">
        <v>6117666160</v>
      </c>
      <c r="B378" s="1">
        <v>42487</v>
      </c>
      <c r="C378" t="str">
        <f t="shared" si="5"/>
        <v>Wednesday</v>
      </c>
      <c r="D378">
        <v>9411</v>
      </c>
      <c r="E378">
        <v>7.1100001339999999</v>
      </c>
      <c r="F378">
        <v>7.1100001339999999</v>
      </c>
      <c r="G378">
        <v>0</v>
      </c>
      <c r="H378">
        <v>0</v>
      </c>
      <c r="I378">
        <v>0</v>
      </c>
      <c r="J378">
        <v>7.1100001339999999</v>
      </c>
      <c r="K378">
        <v>0</v>
      </c>
      <c r="L378">
        <v>0</v>
      </c>
      <c r="M378">
        <v>0</v>
      </c>
      <c r="N378">
        <v>458</v>
      </c>
      <c r="O378">
        <v>417</v>
      </c>
      <c r="P378">
        <v>2576</v>
      </c>
      <c r="Q378">
        <f>SUM(daily_activity3[[#This Row],[VeryActiveMinutes]:[SedentaryMinutes]])</f>
        <v>875</v>
      </c>
      <c r="R378">
        <f>daily_activity3[[#This Row],[Total Mintues]]/60</f>
        <v>14.583333333333334</v>
      </c>
      <c r="S378">
        <f>IFERROR(daily_activity3[[#This Row],[TotalDistance]]/daily_activity3[[#This Row],[TotalSteps]],0)</f>
        <v>7.5549889852300498E-4</v>
      </c>
      <c r="T378">
        <f>IFERROR(daily_activity3[[#This Row],[TrackerDistance]]/(daily_activity3[[#This Row],[Total Mintues]]*daily_activity3[[#This Row],[Step Length]]),0)</f>
        <v>10.755428571428572</v>
      </c>
      <c r="U378">
        <v>380</v>
      </c>
      <c r="V378">
        <v>398</v>
      </c>
      <c r="W378">
        <v>18</v>
      </c>
    </row>
    <row r="379" spans="1:23" x14ac:dyDescent="0.3">
      <c r="A379">
        <v>6117666160</v>
      </c>
      <c r="B379" s="1">
        <v>42488</v>
      </c>
      <c r="C379" t="str">
        <f t="shared" si="5"/>
        <v>Thursday</v>
      </c>
      <c r="D379">
        <v>3403</v>
      </c>
      <c r="E379">
        <v>2.5999999049999998</v>
      </c>
      <c r="F379">
        <v>2.5999999049999998</v>
      </c>
      <c r="G379">
        <v>0</v>
      </c>
      <c r="H379">
        <v>0</v>
      </c>
      <c r="I379">
        <v>0</v>
      </c>
      <c r="J379">
        <v>2.5999999049999998</v>
      </c>
      <c r="K379">
        <v>0</v>
      </c>
      <c r="L379">
        <v>0</v>
      </c>
      <c r="M379">
        <v>0</v>
      </c>
      <c r="N379">
        <v>141</v>
      </c>
      <c r="O379">
        <v>758</v>
      </c>
      <c r="P379">
        <v>1879</v>
      </c>
      <c r="Q379">
        <f>SUM(daily_activity3[[#This Row],[VeryActiveMinutes]:[SedentaryMinutes]])</f>
        <v>899</v>
      </c>
      <c r="R379">
        <f>daily_activity3[[#This Row],[Total Mintues]]/60</f>
        <v>14.983333333333333</v>
      </c>
      <c r="S379">
        <f>IFERROR(daily_activity3[[#This Row],[TotalDistance]]/daily_activity3[[#This Row],[TotalSteps]],0)</f>
        <v>7.6403170878636486E-4</v>
      </c>
      <c r="T379">
        <f>IFERROR(daily_activity3[[#This Row],[TrackerDistance]]/(daily_activity3[[#This Row],[Total Mintues]]*daily_activity3[[#This Row],[Step Length]]),0)</f>
        <v>3.7853170189098999</v>
      </c>
      <c r="U379">
        <v>380</v>
      </c>
      <c r="V379">
        <v>398</v>
      </c>
      <c r="W379">
        <v>18</v>
      </c>
    </row>
    <row r="380" spans="1:23" x14ac:dyDescent="0.3">
      <c r="A380">
        <v>6117666160</v>
      </c>
      <c r="B380" s="1">
        <v>42489</v>
      </c>
      <c r="C380" t="str">
        <f t="shared" si="5"/>
        <v>Friday</v>
      </c>
      <c r="D380">
        <v>9592</v>
      </c>
      <c r="E380">
        <v>7.2399997709999999</v>
      </c>
      <c r="F380">
        <v>7.2399997709999999</v>
      </c>
      <c r="G380">
        <v>0</v>
      </c>
      <c r="H380">
        <v>0</v>
      </c>
      <c r="I380">
        <v>0</v>
      </c>
      <c r="J380">
        <v>7.2399997709999999</v>
      </c>
      <c r="K380">
        <v>0</v>
      </c>
      <c r="L380">
        <v>0</v>
      </c>
      <c r="M380">
        <v>0</v>
      </c>
      <c r="N380">
        <v>461</v>
      </c>
      <c r="O380">
        <v>479</v>
      </c>
      <c r="P380">
        <v>2560</v>
      </c>
      <c r="Q380">
        <f>SUM(daily_activity3[[#This Row],[VeryActiveMinutes]:[SedentaryMinutes]])</f>
        <v>940</v>
      </c>
      <c r="R380">
        <f>daily_activity3[[#This Row],[Total Mintues]]/60</f>
        <v>15.666666666666666</v>
      </c>
      <c r="S380">
        <f>IFERROR(daily_activity3[[#This Row],[TotalDistance]]/daily_activity3[[#This Row],[TotalSteps]],0)</f>
        <v>7.5479563917848201E-4</v>
      </c>
      <c r="T380">
        <f>IFERROR(daily_activity3[[#This Row],[TrackerDistance]]/(daily_activity3[[#This Row],[Total Mintues]]*daily_activity3[[#This Row],[Step Length]]),0)</f>
        <v>10.204255319148938</v>
      </c>
      <c r="U380">
        <v>380</v>
      </c>
      <c r="V380">
        <v>398</v>
      </c>
      <c r="W380">
        <v>18</v>
      </c>
    </row>
    <row r="381" spans="1:23" x14ac:dyDescent="0.3">
      <c r="A381">
        <v>6117666160</v>
      </c>
      <c r="B381" s="1">
        <v>42490</v>
      </c>
      <c r="C381" t="str">
        <f t="shared" si="5"/>
        <v>Saturday</v>
      </c>
      <c r="D381">
        <v>6987</v>
      </c>
      <c r="E381">
        <v>5.2800002099999999</v>
      </c>
      <c r="F381">
        <v>5.2800002099999999</v>
      </c>
      <c r="G381">
        <v>0</v>
      </c>
      <c r="H381">
        <v>0</v>
      </c>
      <c r="I381">
        <v>0</v>
      </c>
      <c r="J381">
        <v>5.2800002099999999</v>
      </c>
      <c r="K381">
        <v>0</v>
      </c>
      <c r="L381">
        <v>0</v>
      </c>
      <c r="M381">
        <v>0</v>
      </c>
      <c r="N381">
        <v>343</v>
      </c>
      <c r="O381">
        <v>1040</v>
      </c>
      <c r="P381">
        <v>2275</v>
      </c>
      <c r="Q381">
        <f>SUM(daily_activity3[[#This Row],[VeryActiveMinutes]:[SedentaryMinutes]])</f>
        <v>1383</v>
      </c>
      <c r="R381">
        <f>daily_activity3[[#This Row],[Total Mintues]]/60</f>
        <v>23.05</v>
      </c>
      <c r="S381">
        <f>IFERROR(daily_activity3[[#This Row],[TotalDistance]]/daily_activity3[[#This Row],[TotalSteps]],0)</f>
        <v>7.5568916702447404E-4</v>
      </c>
      <c r="T381">
        <f>IFERROR(daily_activity3[[#This Row],[TrackerDistance]]/(daily_activity3[[#This Row],[Total Mintues]]*daily_activity3[[#This Row],[Step Length]]),0)</f>
        <v>5.052060737527114</v>
      </c>
      <c r="U381">
        <v>380</v>
      </c>
      <c r="V381">
        <v>398</v>
      </c>
      <c r="W381">
        <v>18</v>
      </c>
    </row>
    <row r="382" spans="1:23" x14ac:dyDescent="0.3">
      <c r="A382">
        <v>6290855005</v>
      </c>
      <c r="B382" s="1">
        <v>42473</v>
      </c>
      <c r="C382" t="str">
        <f t="shared" si="5"/>
        <v>Wednesday</v>
      </c>
      <c r="D382">
        <v>7142</v>
      </c>
      <c r="E382">
        <v>5.4000000950000002</v>
      </c>
      <c r="F382">
        <v>5.4000000950000002</v>
      </c>
      <c r="G382">
        <v>0</v>
      </c>
      <c r="H382">
        <v>0</v>
      </c>
      <c r="I382">
        <v>0</v>
      </c>
      <c r="J382">
        <v>5.3899998660000001</v>
      </c>
      <c r="K382">
        <v>0.01</v>
      </c>
      <c r="L382">
        <v>0</v>
      </c>
      <c r="M382">
        <v>0</v>
      </c>
      <c r="N382">
        <v>350</v>
      </c>
      <c r="O382">
        <v>1090</v>
      </c>
      <c r="P382">
        <v>2905</v>
      </c>
      <c r="Q382">
        <f>SUM(daily_activity3[[#This Row],[VeryActiveMinutes]:[SedentaryMinutes]])</f>
        <v>1440</v>
      </c>
      <c r="R382">
        <f>daily_activity3[[#This Row],[Total Mintues]]/60</f>
        <v>24</v>
      </c>
      <c r="S382">
        <f>IFERROR(daily_activity3[[#This Row],[TotalDistance]]/daily_activity3[[#This Row],[TotalSteps]],0)</f>
        <v>7.560907441893028E-4</v>
      </c>
      <c r="T382">
        <f>IFERROR(daily_activity3[[#This Row],[TrackerDistance]]/(daily_activity3[[#This Row],[Total Mintues]]*daily_activity3[[#This Row],[Step Length]]),0)</f>
        <v>4.9597222222222221</v>
      </c>
      <c r="U382">
        <v>0</v>
      </c>
      <c r="V382">
        <v>0</v>
      </c>
      <c r="W382">
        <v>0</v>
      </c>
    </row>
    <row r="383" spans="1:23" x14ac:dyDescent="0.3">
      <c r="A383">
        <v>6290855005</v>
      </c>
      <c r="B383" s="1">
        <v>42474</v>
      </c>
      <c r="C383" t="str">
        <f t="shared" si="5"/>
        <v>Thursday</v>
      </c>
      <c r="D383">
        <v>7671</v>
      </c>
      <c r="E383">
        <v>5.8000001909999996</v>
      </c>
      <c r="F383">
        <v>5.8000001909999996</v>
      </c>
      <c r="G383">
        <v>0</v>
      </c>
      <c r="H383">
        <v>0</v>
      </c>
      <c r="I383">
        <v>0</v>
      </c>
      <c r="J383">
        <v>5.7699999809999998</v>
      </c>
      <c r="K383">
        <v>2.9999998999999999E-2</v>
      </c>
      <c r="L383">
        <v>0</v>
      </c>
      <c r="M383">
        <v>0</v>
      </c>
      <c r="N383">
        <v>363</v>
      </c>
      <c r="O383">
        <v>1077</v>
      </c>
      <c r="P383">
        <v>2952</v>
      </c>
      <c r="Q383">
        <f>SUM(daily_activity3[[#This Row],[VeryActiveMinutes]:[SedentaryMinutes]])</f>
        <v>1440</v>
      </c>
      <c r="R383">
        <f>daily_activity3[[#This Row],[Total Mintues]]/60</f>
        <v>24</v>
      </c>
      <c r="S383">
        <f>IFERROR(daily_activity3[[#This Row],[TotalDistance]]/daily_activity3[[#This Row],[TotalSteps]],0)</f>
        <v>7.5609440633554942E-4</v>
      </c>
      <c r="T383">
        <f>IFERROR(daily_activity3[[#This Row],[TrackerDistance]]/(daily_activity3[[#This Row],[Total Mintues]]*daily_activity3[[#This Row],[Step Length]]),0)</f>
        <v>5.3270833333333334</v>
      </c>
      <c r="U383">
        <v>0</v>
      </c>
      <c r="V383">
        <v>0</v>
      </c>
      <c r="W383">
        <v>0</v>
      </c>
    </row>
    <row r="384" spans="1:23" x14ac:dyDescent="0.3">
      <c r="A384">
        <v>6290855005</v>
      </c>
      <c r="B384" s="1">
        <v>42475</v>
      </c>
      <c r="C384" t="str">
        <f t="shared" si="5"/>
        <v>Friday</v>
      </c>
      <c r="D384">
        <v>9501</v>
      </c>
      <c r="E384">
        <v>7.1799998279999997</v>
      </c>
      <c r="F384">
        <v>7.1799998279999997</v>
      </c>
      <c r="G384">
        <v>0</v>
      </c>
      <c r="H384">
        <v>0</v>
      </c>
      <c r="I384">
        <v>0</v>
      </c>
      <c r="J384">
        <v>7.170000076</v>
      </c>
      <c r="K384">
        <v>0.01</v>
      </c>
      <c r="L384">
        <v>0</v>
      </c>
      <c r="M384">
        <v>0</v>
      </c>
      <c r="N384">
        <v>328</v>
      </c>
      <c r="O384">
        <v>1112</v>
      </c>
      <c r="P384">
        <v>2896</v>
      </c>
      <c r="Q384">
        <f>SUM(daily_activity3[[#This Row],[VeryActiveMinutes]:[SedentaryMinutes]])</f>
        <v>1440</v>
      </c>
      <c r="R384">
        <f>daily_activity3[[#This Row],[Total Mintues]]/60</f>
        <v>24</v>
      </c>
      <c r="S384">
        <f>IFERROR(daily_activity3[[#This Row],[TotalDistance]]/daily_activity3[[#This Row],[TotalSteps]],0)</f>
        <v>7.5570990716766653E-4</v>
      </c>
      <c r="T384">
        <f>IFERROR(daily_activity3[[#This Row],[TrackerDistance]]/(daily_activity3[[#This Row],[Total Mintues]]*daily_activity3[[#This Row],[Step Length]]),0)</f>
        <v>6.5979166666666664</v>
      </c>
      <c r="U384">
        <v>0</v>
      </c>
      <c r="V384">
        <v>0</v>
      </c>
      <c r="W384">
        <v>0</v>
      </c>
    </row>
    <row r="385" spans="1:23" x14ac:dyDescent="0.3">
      <c r="A385">
        <v>6290855005</v>
      </c>
      <c r="B385" s="1">
        <v>42476</v>
      </c>
      <c r="C385" t="str">
        <f t="shared" si="5"/>
        <v>Saturday</v>
      </c>
      <c r="D385">
        <v>8301</v>
      </c>
      <c r="E385">
        <v>6.2800002099999999</v>
      </c>
      <c r="F385">
        <v>6.2800002099999999</v>
      </c>
      <c r="G385">
        <v>0</v>
      </c>
      <c r="H385">
        <v>0</v>
      </c>
      <c r="I385">
        <v>0</v>
      </c>
      <c r="J385">
        <v>6.2699999809999998</v>
      </c>
      <c r="K385">
        <v>0.01</v>
      </c>
      <c r="L385">
        <v>0</v>
      </c>
      <c r="M385">
        <v>0</v>
      </c>
      <c r="N385">
        <v>258</v>
      </c>
      <c r="O385">
        <v>1182</v>
      </c>
      <c r="P385">
        <v>2783</v>
      </c>
      <c r="Q385">
        <f>SUM(daily_activity3[[#This Row],[VeryActiveMinutes]:[SedentaryMinutes]])</f>
        <v>1440</v>
      </c>
      <c r="R385">
        <f>daily_activity3[[#This Row],[Total Mintues]]/60</f>
        <v>24</v>
      </c>
      <c r="S385">
        <f>IFERROR(daily_activity3[[#This Row],[TotalDistance]]/daily_activity3[[#This Row],[TotalSteps]],0)</f>
        <v>7.5653538248403806E-4</v>
      </c>
      <c r="T385">
        <f>IFERROR(daily_activity3[[#This Row],[TrackerDistance]]/(daily_activity3[[#This Row],[Total Mintues]]*daily_activity3[[#This Row],[Step Length]]),0)</f>
        <v>5.7645833333333325</v>
      </c>
      <c r="U385">
        <v>0</v>
      </c>
      <c r="V385">
        <v>0</v>
      </c>
      <c r="W385">
        <v>0</v>
      </c>
    </row>
    <row r="386" spans="1:23" x14ac:dyDescent="0.3">
      <c r="A386">
        <v>6290855005</v>
      </c>
      <c r="B386" s="1">
        <v>42477</v>
      </c>
      <c r="C386" t="str">
        <f t="shared" si="5"/>
        <v>Sunday</v>
      </c>
      <c r="D386">
        <v>7851</v>
      </c>
      <c r="E386">
        <v>5.9400000569999998</v>
      </c>
      <c r="F386">
        <v>5.9400000569999998</v>
      </c>
      <c r="G386">
        <v>0</v>
      </c>
      <c r="H386">
        <v>1.1399999860000001</v>
      </c>
      <c r="I386">
        <v>0.790000021</v>
      </c>
      <c r="J386">
        <v>4</v>
      </c>
      <c r="K386">
        <v>0</v>
      </c>
      <c r="L386">
        <v>31</v>
      </c>
      <c r="M386">
        <v>12</v>
      </c>
      <c r="N386">
        <v>225</v>
      </c>
      <c r="O386">
        <v>1172</v>
      </c>
      <c r="P386">
        <v>3171</v>
      </c>
      <c r="Q386">
        <f>SUM(daily_activity3[[#This Row],[VeryActiveMinutes]:[SedentaryMinutes]])</f>
        <v>1440</v>
      </c>
      <c r="R386">
        <f>daily_activity3[[#This Row],[Total Mintues]]/60</f>
        <v>24</v>
      </c>
      <c r="S386">
        <f>IFERROR(daily_activity3[[#This Row],[TotalDistance]]/daily_activity3[[#This Row],[TotalSteps]],0)</f>
        <v>7.5659152426442488E-4</v>
      </c>
      <c r="T386">
        <f>IFERROR(daily_activity3[[#This Row],[TrackerDistance]]/(daily_activity3[[#This Row],[Total Mintues]]*daily_activity3[[#This Row],[Step Length]]),0)</f>
        <v>5.4520833333333334</v>
      </c>
      <c r="U386">
        <v>0</v>
      </c>
      <c r="V386">
        <v>0</v>
      </c>
      <c r="W386">
        <v>0</v>
      </c>
    </row>
    <row r="387" spans="1:23" x14ac:dyDescent="0.3">
      <c r="A387">
        <v>6290855005</v>
      </c>
      <c r="B387" s="1">
        <v>42478</v>
      </c>
      <c r="C387" t="str">
        <f t="shared" ref="C387:C450" si="6">TEXT(B387,"dddd")</f>
        <v>Monday</v>
      </c>
      <c r="D387">
        <v>6885</v>
      </c>
      <c r="E387">
        <v>5.2100000380000004</v>
      </c>
      <c r="F387">
        <v>5.2100000380000004</v>
      </c>
      <c r="G387">
        <v>0</v>
      </c>
      <c r="H387">
        <v>0</v>
      </c>
      <c r="I387">
        <v>0</v>
      </c>
      <c r="J387">
        <v>5.1900000569999998</v>
      </c>
      <c r="K387">
        <v>0.02</v>
      </c>
      <c r="L387">
        <v>0</v>
      </c>
      <c r="M387">
        <v>0</v>
      </c>
      <c r="N387">
        <v>271</v>
      </c>
      <c r="O387">
        <v>1169</v>
      </c>
      <c r="P387">
        <v>2766</v>
      </c>
      <c r="Q387">
        <f>SUM(daily_activity3[[#This Row],[VeryActiveMinutes]:[SedentaryMinutes]])</f>
        <v>1440</v>
      </c>
      <c r="R387">
        <f>daily_activity3[[#This Row],[Total Mintues]]/60</f>
        <v>24</v>
      </c>
      <c r="S387">
        <f>IFERROR(daily_activity3[[#This Row],[TotalDistance]]/daily_activity3[[#This Row],[TotalSteps]],0)</f>
        <v>7.5671750733478579E-4</v>
      </c>
      <c r="T387">
        <f>IFERROR(daily_activity3[[#This Row],[TrackerDistance]]/(daily_activity3[[#This Row],[Total Mintues]]*daily_activity3[[#This Row],[Step Length]]),0)</f>
        <v>4.78125</v>
      </c>
      <c r="U387">
        <v>0</v>
      </c>
      <c r="V387">
        <v>0</v>
      </c>
      <c r="W387">
        <v>0</v>
      </c>
    </row>
    <row r="388" spans="1:23" x14ac:dyDescent="0.3">
      <c r="A388">
        <v>6290855005</v>
      </c>
      <c r="B388" s="1">
        <v>42479</v>
      </c>
      <c r="C388" t="str">
        <f t="shared" si="6"/>
        <v>Tuesday</v>
      </c>
      <c r="D388">
        <v>7142</v>
      </c>
      <c r="E388">
        <v>5.4000000950000002</v>
      </c>
      <c r="F388">
        <v>5.4000000950000002</v>
      </c>
      <c r="G388">
        <v>0</v>
      </c>
      <c r="H388">
        <v>0</v>
      </c>
      <c r="I388">
        <v>0</v>
      </c>
      <c r="J388">
        <v>5.3899998660000001</v>
      </c>
      <c r="K388">
        <v>0.01</v>
      </c>
      <c r="L388">
        <v>0</v>
      </c>
      <c r="M388">
        <v>0</v>
      </c>
      <c r="N388">
        <v>321</v>
      </c>
      <c r="O388">
        <v>1119</v>
      </c>
      <c r="P388">
        <v>2839</v>
      </c>
      <c r="Q388">
        <f>SUM(daily_activity3[[#This Row],[VeryActiveMinutes]:[SedentaryMinutes]])</f>
        <v>1440</v>
      </c>
      <c r="R388">
        <f>daily_activity3[[#This Row],[Total Mintues]]/60</f>
        <v>24</v>
      </c>
      <c r="S388">
        <f>IFERROR(daily_activity3[[#This Row],[TotalDistance]]/daily_activity3[[#This Row],[TotalSteps]],0)</f>
        <v>7.560907441893028E-4</v>
      </c>
      <c r="T388">
        <f>IFERROR(daily_activity3[[#This Row],[TrackerDistance]]/(daily_activity3[[#This Row],[Total Mintues]]*daily_activity3[[#This Row],[Step Length]]),0)</f>
        <v>4.9597222222222221</v>
      </c>
      <c r="U388">
        <v>0</v>
      </c>
      <c r="V388">
        <v>0</v>
      </c>
      <c r="W388">
        <v>0</v>
      </c>
    </row>
    <row r="389" spans="1:23" x14ac:dyDescent="0.3">
      <c r="A389">
        <v>6290855005</v>
      </c>
      <c r="B389" s="1">
        <v>42480</v>
      </c>
      <c r="C389" t="str">
        <f t="shared" si="6"/>
        <v>Wednesday</v>
      </c>
      <c r="D389">
        <v>6361</v>
      </c>
      <c r="E389">
        <v>4.8099999430000002</v>
      </c>
      <c r="F389">
        <v>4.8099999430000002</v>
      </c>
      <c r="G389">
        <v>0</v>
      </c>
      <c r="H389">
        <v>0</v>
      </c>
      <c r="I389">
        <v>0</v>
      </c>
      <c r="J389">
        <v>4.8000001909999996</v>
      </c>
      <c r="K389">
        <v>0.01</v>
      </c>
      <c r="L389">
        <v>0</v>
      </c>
      <c r="M389">
        <v>0</v>
      </c>
      <c r="N389">
        <v>258</v>
      </c>
      <c r="O389">
        <v>1182</v>
      </c>
      <c r="P389">
        <v>2701</v>
      </c>
      <c r="Q389">
        <f>SUM(daily_activity3[[#This Row],[VeryActiveMinutes]:[SedentaryMinutes]])</f>
        <v>1440</v>
      </c>
      <c r="R389">
        <f>daily_activity3[[#This Row],[Total Mintues]]/60</f>
        <v>24</v>
      </c>
      <c r="S389">
        <f>IFERROR(daily_activity3[[#This Row],[TotalDistance]]/daily_activity3[[#This Row],[TotalSteps]],0)</f>
        <v>7.561704044961484E-4</v>
      </c>
      <c r="T389">
        <f>IFERROR(daily_activity3[[#This Row],[TrackerDistance]]/(daily_activity3[[#This Row],[Total Mintues]]*daily_activity3[[#This Row],[Step Length]]),0)</f>
        <v>4.4173611111111111</v>
      </c>
      <c r="U389">
        <v>0</v>
      </c>
      <c r="V389">
        <v>0</v>
      </c>
      <c r="W389">
        <v>0</v>
      </c>
    </row>
    <row r="390" spans="1:23" x14ac:dyDescent="0.3">
      <c r="A390">
        <v>6290855005</v>
      </c>
      <c r="B390" s="1">
        <v>42481</v>
      </c>
      <c r="C390" t="str">
        <f t="shared" si="6"/>
        <v>Thursday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1440</v>
      </c>
      <c r="P390">
        <v>2060</v>
      </c>
      <c r="Q390">
        <f>SUM(daily_activity3[[#This Row],[VeryActiveMinutes]:[SedentaryMinutes]])</f>
        <v>1440</v>
      </c>
      <c r="R390">
        <f>daily_activity3[[#This Row],[Total Mintues]]/60</f>
        <v>24</v>
      </c>
      <c r="S390">
        <f>IFERROR(daily_activity3[[#This Row],[TotalDistance]]/daily_activity3[[#This Row],[TotalSteps]],0)</f>
        <v>0</v>
      </c>
      <c r="T390">
        <f>IFERROR(daily_activity3[[#This Row],[TrackerDistance]]/(daily_activity3[[#This Row],[Total Mintues]]*daily_activity3[[#This Row],[Step Length]]),0)</f>
        <v>0</v>
      </c>
      <c r="U390">
        <v>0</v>
      </c>
      <c r="V390">
        <v>0</v>
      </c>
      <c r="W390">
        <v>0</v>
      </c>
    </row>
    <row r="391" spans="1:23" x14ac:dyDescent="0.3">
      <c r="A391">
        <v>6290855005</v>
      </c>
      <c r="B391" s="1">
        <v>42482</v>
      </c>
      <c r="C391" t="str">
        <f t="shared" si="6"/>
        <v>Friday</v>
      </c>
      <c r="D391">
        <v>6238</v>
      </c>
      <c r="E391">
        <v>4.7199997900000001</v>
      </c>
      <c r="F391">
        <v>4.7199997900000001</v>
      </c>
      <c r="G391">
        <v>0</v>
      </c>
      <c r="H391">
        <v>0</v>
      </c>
      <c r="I391">
        <v>0</v>
      </c>
      <c r="J391">
        <v>4.7199997900000001</v>
      </c>
      <c r="K391">
        <v>0</v>
      </c>
      <c r="L391">
        <v>0</v>
      </c>
      <c r="M391">
        <v>0</v>
      </c>
      <c r="N391">
        <v>302</v>
      </c>
      <c r="O391">
        <v>1138</v>
      </c>
      <c r="P391">
        <v>2796</v>
      </c>
      <c r="Q391">
        <f>SUM(daily_activity3[[#This Row],[VeryActiveMinutes]:[SedentaryMinutes]])</f>
        <v>1440</v>
      </c>
      <c r="R391">
        <f>daily_activity3[[#This Row],[Total Mintues]]/60</f>
        <v>24</v>
      </c>
      <c r="S391">
        <f>IFERROR(daily_activity3[[#This Row],[TotalDistance]]/daily_activity3[[#This Row],[TotalSteps]],0)</f>
        <v>7.5665273966014749E-4</v>
      </c>
      <c r="T391">
        <f>IFERROR(daily_activity3[[#This Row],[TrackerDistance]]/(daily_activity3[[#This Row],[Total Mintues]]*daily_activity3[[#This Row],[Step Length]]),0)</f>
        <v>4.3319444444444448</v>
      </c>
      <c r="U391">
        <v>0</v>
      </c>
      <c r="V391">
        <v>0</v>
      </c>
      <c r="W391">
        <v>0</v>
      </c>
    </row>
    <row r="392" spans="1:23" x14ac:dyDescent="0.3">
      <c r="A392">
        <v>6290855005</v>
      </c>
      <c r="B392" s="1">
        <v>42483</v>
      </c>
      <c r="C392" t="str">
        <f t="shared" si="6"/>
        <v>Saturday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33</v>
      </c>
      <c r="M392">
        <v>0</v>
      </c>
      <c r="N392">
        <v>0</v>
      </c>
      <c r="O392">
        <v>1407</v>
      </c>
      <c r="P392">
        <v>2664</v>
      </c>
      <c r="Q392">
        <f>SUM(daily_activity3[[#This Row],[VeryActiveMinutes]:[SedentaryMinutes]])</f>
        <v>1440</v>
      </c>
      <c r="R392">
        <f>daily_activity3[[#This Row],[Total Mintues]]/60</f>
        <v>24</v>
      </c>
      <c r="S392">
        <f>IFERROR(daily_activity3[[#This Row],[TotalDistance]]/daily_activity3[[#This Row],[TotalSteps]],0)</f>
        <v>0</v>
      </c>
      <c r="T392">
        <f>IFERROR(daily_activity3[[#This Row],[TrackerDistance]]/(daily_activity3[[#This Row],[Total Mintues]]*daily_activity3[[#This Row],[Step Length]]),0)</f>
        <v>0</v>
      </c>
      <c r="U392">
        <v>0</v>
      </c>
      <c r="V392">
        <v>0</v>
      </c>
      <c r="W392">
        <v>0</v>
      </c>
    </row>
    <row r="393" spans="1:23" x14ac:dyDescent="0.3">
      <c r="A393">
        <v>6290855005</v>
      </c>
      <c r="B393" s="1">
        <v>42484</v>
      </c>
      <c r="C393" t="str">
        <f t="shared" si="6"/>
        <v>Sunday</v>
      </c>
      <c r="D393">
        <v>5896</v>
      </c>
      <c r="E393">
        <v>4.4600000380000004</v>
      </c>
      <c r="F393">
        <v>4.4600000380000004</v>
      </c>
      <c r="G393">
        <v>0</v>
      </c>
      <c r="H393">
        <v>0</v>
      </c>
      <c r="I393">
        <v>0</v>
      </c>
      <c r="J393">
        <v>4.4600000380000004</v>
      </c>
      <c r="K393">
        <v>0</v>
      </c>
      <c r="L393">
        <v>0</v>
      </c>
      <c r="M393">
        <v>0</v>
      </c>
      <c r="N393">
        <v>258</v>
      </c>
      <c r="O393">
        <v>1182</v>
      </c>
      <c r="P393">
        <v>2703</v>
      </c>
      <c r="Q393">
        <f>SUM(daily_activity3[[#This Row],[VeryActiveMinutes]:[SedentaryMinutes]])</f>
        <v>1440</v>
      </c>
      <c r="R393">
        <f>daily_activity3[[#This Row],[Total Mintues]]/60</f>
        <v>24</v>
      </c>
      <c r="S393">
        <f>IFERROR(daily_activity3[[#This Row],[TotalDistance]]/daily_activity3[[#This Row],[TotalSteps]],0)</f>
        <v>7.5644505393487112E-4</v>
      </c>
      <c r="T393">
        <f>IFERROR(daily_activity3[[#This Row],[TrackerDistance]]/(daily_activity3[[#This Row],[Total Mintues]]*daily_activity3[[#This Row],[Step Length]]),0)</f>
        <v>4.094444444444445</v>
      </c>
      <c r="U393">
        <v>0</v>
      </c>
      <c r="V393">
        <v>0</v>
      </c>
      <c r="W393">
        <v>0</v>
      </c>
    </row>
    <row r="394" spans="1:23" x14ac:dyDescent="0.3">
      <c r="A394">
        <v>6290855005</v>
      </c>
      <c r="B394" s="1">
        <v>42485</v>
      </c>
      <c r="C394" t="str">
        <f t="shared" si="6"/>
        <v>Monday</v>
      </c>
      <c r="D394">
        <v>7802</v>
      </c>
      <c r="E394">
        <v>5.9000000950000002</v>
      </c>
      <c r="F394">
        <v>5.9000000950000002</v>
      </c>
      <c r="G394">
        <v>0</v>
      </c>
      <c r="H394">
        <v>0.68000000699999996</v>
      </c>
      <c r="I394">
        <v>0.18000000699999999</v>
      </c>
      <c r="J394">
        <v>5.0300002099999999</v>
      </c>
      <c r="K394">
        <v>0.01</v>
      </c>
      <c r="L394">
        <v>8</v>
      </c>
      <c r="M394">
        <v>3</v>
      </c>
      <c r="N394">
        <v>249</v>
      </c>
      <c r="O394">
        <v>1180</v>
      </c>
      <c r="P394">
        <v>2771</v>
      </c>
      <c r="Q394">
        <f>SUM(daily_activity3[[#This Row],[VeryActiveMinutes]:[SedentaryMinutes]])</f>
        <v>1440</v>
      </c>
      <c r="R394">
        <f>daily_activity3[[#This Row],[Total Mintues]]/60</f>
        <v>24</v>
      </c>
      <c r="S394">
        <f>IFERROR(daily_activity3[[#This Row],[TotalDistance]]/daily_activity3[[#This Row],[TotalSteps]],0)</f>
        <v>7.5621636695719053E-4</v>
      </c>
      <c r="T394">
        <f>IFERROR(daily_activity3[[#This Row],[TrackerDistance]]/(daily_activity3[[#This Row],[Total Mintues]]*daily_activity3[[#This Row],[Step Length]]),0)</f>
        <v>5.4180555555555552</v>
      </c>
      <c r="U394">
        <v>0</v>
      </c>
      <c r="V394">
        <v>0</v>
      </c>
      <c r="W394">
        <v>0</v>
      </c>
    </row>
    <row r="395" spans="1:23" x14ac:dyDescent="0.3">
      <c r="A395">
        <v>6290855005</v>
      </c>
      <c r="B395" s="1">
        <v>42486</v>
      </c>
      <c r="C395" t="str">
        <f t="shared" si="6"/>
        <v>Tuesday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1440</v>
      </c>
      <c r="P395">
        <v>2060</v>
      </c>
      <c r="Q395">
        <f>SUM(daily_activity3[[#This Row],[VeryActiveMinutes]:[SedentaryMinutes]])</f>
        <v>1440</v>
      </c>
      <c r="R395">
        <f>daily_activity3[[#This Row],[Total Mintues]]/60</f>
        <v>24</v>
      </c>
      <c r="S395">
        <f>IFERROR(daily_activity3[[#This Row],[TotalDistance]]/daily_activity3[[#This Row],[TotalSteps]],0)</f>
        <v>0</v>
      </c>
      <c r="T395">
        <f>IFERROR(daily_activity3[[#This Row],[TrackerDistance]]/(daily_activity3[[#This Row],[Total Mintues]]*daily_activity3[[#This Row],[Step Length]]),0)</f>
        <v>0</v>
      </c>
      <c r="U395">
        <v>0</v>
      </c>
      <c r="V395">
        <v>0</v>
      </c>
      <c r="W395">
        <v>0</v>
      </c>
    </row>
    <row r="396" spans="1:23" x14ac:dyDescent="0.3">
      <c r="A396">
        <v>6290855005</v>
      </c>
      <c r="B396" s="1">
        <v>42487</v>
      </c>
      <c r="C396" t="str">
        <f t="shared" si="6"/>
        <v>Wednesday</v>
      </c>
      <c r="D396">
        <v>5565</v>
      </c>
      <c r="E396">
        <v>4.2100000380000004</v>
      </c>
      <c r="F396">
        <v>4.2100000380000004</v>
      </c>
      <c r="G396">
        <v>0</v>
      </c>
      <c r="H396">
        <v>0</v>
      </c>
      <c r="I396">
        <v>0</v>
      </c>
      <c r="J396">
        <v>4.1799998279999997</v>
      </c>
      <c r="K396">
        <v>2.9999998999999999E-2</v>
      </c>
      <c r="L396">
        <v>0</v>
      </c>
      <c r="M396">
        <v>0</v>
      </c>
      <c r="N396">
        <v>287</v>
      </c>
      <c r="O396">
        <v>1153</v>
      </c>
      <c r="P396">
        <v>2743</v>
      </c>
      <c r="Q396">
        <f>SUM(daily_activity3[[#This Row],[VeryActiveMinutes]:[SedentaryMinutes]])</f>
        <v>1440</v>
      </c>
      <c r="R396">
        <f>daily_activity3[[#This Row],[Total Mintues]]/60</f>
        <v>24</v>
      </c>
      <c r="S396">
        <f>IFERROR(daily_activity3[[#This Row],[TotalDistance]]/daily_activity3[[#This Row],[TotalSteps]],0)</f>
        <v>7.5651393315363889E-4</v>
      </c>
      <c r="T396">
        <f>IFERROR(daily_activity3[[#This Row],[TrackerDistance]]/(daily_activity3[[#This Row],[Total Mintues]]*daily_activity3[[#This Row],[Step Length]]),0)</f>
        <v>3.864583333333333</v>
      </c>
      <c r="U396">
        <v>0</v>
      </c>
      <c r="V396">
        <v>0</v>
      </c>
      <c r="W396">
        <v>0</v>
      </c>
    </row>
    <row r="397" spans="1:23" x14ac:dyDescent="0.3">
      <c r="A397">
        <v>6290855005</v>
      </c>
      <c r="B397" s="1">
        <v>42488</v>
      </c>
      <c r="C397" t="str">
        <f t="shared" si="6"/>
        <v>Thursday</v>
      </c>
      <c r="D397">
        <v>5731</v>
      </c>
      <c r="E397">
        <v>4.329999924</v>
      </c>
      <c r="F397">
        <v>4.329999924</v>
      </c>
      <c r="G397">
        <v>0</v>
      </c>
      <c r="H397">
        <v>0</v>
      </c>
      <c r="I397">
        <v>0</v>
      </c>
      <c r="J397">
        <v>4.329999924</v>
      </c>
      <c r="K397">
        <v>0</v>
      </c>
      <c r="L397">
        <v>0</v>
      </c>
      <c r="M397">
        <v>0</v>
      </c>
      <c r="N397">
        <v>255</v>
      </c>
      <c r="O397">
        <v>1185</v>
      </c>
      <c r="P397">
        <v>2687</v>
      </c>
      <c r="Q397">
        <f>SUM(daily_activity3[[#This Row],[VeryActiveMinutes]:[SedentaryMinutes]])</f>
        <v>1440</v>
      </c>
      <c r="R397">
        <f>daily_activity3[[#This Row],[Total Mintues]]/60</f>
        <v>24</v>
      </c>
      <c r="S397">
        <f>IFERROR(daily_activity3[[#This Row],[TotalDistance]]/daily_activity3[[#This Row],[TotalSteps]],0)</f>
        <v>7.5554003210608967E-4</v>
      </c>
      <c r="T397">
        <f>IFERROR(daily_activity3[[#This Row],[TrackerDistance]]/(daily_activity3[[#This Row],[Total Mintues]]*daily_activity3[[#This Row],[Step Length]]),0)</f>
        <v>3.9798611111111115</v>
      </c>
      <c r="U397">
        <v>0</v>
      </c>
      <c r="V397">
        <v>0</v>
      </c>
      <c r="W397">
        <v>0</v>
      </c>
    </row>
    <row r="398" spans="1:23" x14ac:dyDescent="0.3">
      <c r="A398">
        <v>6290855005</v>
      </c>
      <c r="B398" s="1">
        <v>42489</v>
      </c>
      <c r="C398" t="str">
        <f t="shared" si="6"/>
        <v>Friday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1440</v>
      </c>
      <c r="P398">
        <v>2060</v>
      </c>
      <c r="Q398">
        <f>SUM(daily_activity3[[#This Row],[VeryActiveMinutes]:[SedentaryMinutes]])</f>
        <v>1440</v>
      </c>
      <c r="R398">
        <f>daily_activity3[[#This Row],[Total Mintues]]/60</f>
        <v>24</v>
      </c>
      <c r="S398">
        <f>IFERROR(daily_activity3[[#This Row],[TotalDistance]]/daily_activity3[[#This Row],[TotalSteps]],0)</f>
        <v>0</v>
      </c>
      <c r="T398">
        <f>IFERROR(daily_activity3[[#This Row],[TrackerDistance]]/(daily_activity3[[#This Row],[Total Mintues]]*daily_activity3[[#This Row],[Step Length]]),0)</f>
        <v>0</v>
      </c>
      <c r="U398">
        <v>0</v>
      </c>
      <c r="V398">
        <v>0</v>
      </c>
      <c r="W398">
        <v>0</v>
      </c>
    </row>
    <row r="399" spans="1:23" x14ac:dyDescent="0.3">
      <c r="A399">
        <v>6290855005</v>
      </c>
      <c r="B399" s="1">
        <v>42490</v>
      </c>
      <c r="C399" t="str">
        <f t="shared" si="6"/>
        <v>Saturday</v>
      </c>
      <c r="D399">
        <v>6744</v>
      </c>
      <c r="E399">
        <v>5.0999999049999998</v>
      </c>
      <c r="F399">
        <v>5.0999999049999998</v>
      </c>
      <c r="G399">
        <v>0</v>
      </c>
      <c r="H399">
        <v>0</v>
      </c>
      <c r="I399">
        <v>0</v>
      </c>
      <c r="J399">
        <v>5.0900001530000001</v>
      </c>
      <c r="K399">
        <v>0.01</v>
      </c>
      <c r="L399">
        <v>0</v>
      </c>
      <c r="M399">
        <v>0</v>
      </c>
      <c r="N399">
        <v>324</v>
      </c>
      <c r="O399">
        <v>1116</v>
      </c>
      <c r="P399">
        <v>2843</v>
      </c>
      <c r="Q399">
        <f>SUM(daily_activity3[[#This Row],[VeryActiveMinutes]:[SedentaryMinutes]])</f>
        <v>1440</v>
      </c>
      <c r="R399">
        <f>daily_activity3[[#This Row],[Total Mintues]]/60</f>
        <v>24</v>
      </c>
      <c r="S399">
        <f>IFERROR(daily_activity3[[#This Row],[TotalDistance]]/daily_activity3[[#This Row],[TotalSteps]],0)</f>
        <v>7.5622774392052191E-4</v>
      </c>
      <c r="T399">
        <f>IFERROR(daily_activity3[[#This Row],[TrackerDistance]]/(daily_activity3[[#This Row],[Total Mintues]]*daily_activity3[[#This Row],[Step Length]]),0)</f>
        <v>4.6833333333333336</v>
      </c>
      <c r="U399">
        <v>0</v>
      </c>
      <c r="V399">
        <v>0</v>
      </c>
      <c r="W399">
        <v>0</v>
      </c>
    </row>
    <row r="400" spans="1:23" x14ac:dyDescent="0.3">
      <c r="A400">
        <v>6775888955</v>
      </c>
      <c r="B400" s="1">
        <v>42473</v>
      </c>
      <c r="C400" t="str">
        <f t="shared" si="6"/>
        <v>Wednesday</v>
      </c>
      <c r="D400">
        <v>4053</v>
      </c>
      <c r="E400">
        <v>2.9100000860000002</v>
      </c>
      <c r="F400">
        <v>2.9100000860000002</v>
      </c>
      <c r="G400">
        <v>0</v>
      </c>
      <c r="H400">
        <v>1.1100000139999999</v>
      </c>
      <c r="I400">
        <v>0.579999983</v>
      </c>
      <c r="J400">
        <v>1.2200000289999999</v>
      </c>
      <c r="K400">
        <v>0</v>
      </c>
      <c r="L400">
        <v>17</v>
      </c>
      <c r="M400">
        <v>18</v>
      </c>
      <c r="N400">
        <v>85</v>
      </c>
      <c r="O400">
        <v>1053</v>
      </c>
      <c r="P400">
        <v>2400</v>
      </c>
      <c r="Q400">
        <f>SUM(daily_activity3[[#This Row],[VeryActiveMinutes]:[SedentaryMinutes]])</f>
        <v>1173</v>
      </c>
      <c r="R400">
        <f>daily_activity3[[#This Row],[Total Mintues]]/60</f>
        <v>19.55</v>
      </c>
      <c r="S400">
        <f>IFERROR(daily_activity3[[#This Row],[TotalDistance]]/daily_activity3[[#This Row],[TotalSteps]],0)</f>
        <v>7.1798669775474959E-4</v>
      </c>
      <c r="T400">
        <f>IFERROR(daily_activity3[[#This Row],[TrackerDistance]]/(daily_activity3[[#This Row],[Total Mintues]]*daily_activity3[[#This Row],[Step Length]]),0)</f>
        <v>3.4552429667519182</v>
      </c>
      <c r="U400">
        <v>235</v>
      </c>
      <c r="V400">
        <v>260</v>
      </c>
      <c r="W400">
        <v>25</v>
      </c>
    </row>
    <row r="401" spans="1:23" x14ac:dyDescent="0.3">
      <c r="A401">
        <v>6775888955</v>
      </c>
      <c r="B401" s="1">
        <v>42474</v>
      </c>
      <c r="C401" t="str">
        <f t="shared" si="6"/>
        <v>Thursday</v>
      </c>
      <c r="D401">
        <v>5162</v>
      </c>
      <c r="E401">
        <v>3.7000000480000002</v>
      </c>
      <c r="F401">
        <v>3.7000000480000002</v>
      </c>
      <c r="G401">
        <v>0</v>
      </c>
      <c r="H401">
        <v>0.87000000499999997</v>
      </c>
      <c r="I401">
        <v>0.86000001400000003</v>
      </c>
      <c r="J401">
        <v>1.9700000289999999</v>
      </c>
      <c r="K401">
        <v>0</v>
      </c>
      <c r="L401">
        <v>14</v>
      </c>
      <c r="M401">
        <v>24</v>
      </c>
      <c r="N401">
        <v>105</v>
      </c>
      <c r="O401">
        <v>863</v>
      </c>
      <c r="P401">
        <v>2507</v>
      </c>
      <c r="Q401">
        <f>SUM(daily_activity3[[#This Row],[VeryActiveMinutes]:[SedentaryMinutes]])</f>
        <v>1006</v>
      </c>
      <c r="R401">
        <f>daily_activity3[[#This Row],[Total Mintues]]/60</f>
        <v>16.766666666666666</v>
      </c>
      <c r="S401">
        <f>IFERROR(daily_activity3[[#This Row],[TotalDistance]]/daily_activity3[[#This Row],[TotalSteps]],0)</f>
        <v>7.1677645253777605E-4</v>
      </c>
      <c r="T401">
        <f>IFERROR(daily_activity3[[#This Row],[TrackerDistance]]/(daily_activity3[[#This Row],[Total Mintues]]*daily_activity3[[#This Row],[Step Length]]),0)</f>
        <v>5.1312127236580523</v>
      </c>
      <c r="U401">
        <v>235</v>
      </c>
      <c r="V401">
        <v>260</v>
      </c>
      <c r="W401">
        <v>25</v>
      </c>
    </row>
    <row r="402" spans="1:23" x14ac:dyDescent="0.3">
      <c r="A402">
        <v>6775888955</v>
      </c>
      <c r="B402" s="1">
        <v>42475</v>
      </c>
      <c r="C402" t="str">
        <f t="shared" si="6"/>
        <v>Friday</v>
      </c>
      <c r="D402">
        <v>1282</v>
      </c>
      <c r="E402">
        <v>0.920000017</v>
      </c>
      <c r="F402">
        <v>0.920000017</v>
      </c>
      <c r="G402">
        <v>0</v>
      </c>
      <c r="H402">
        <v>0</v>
      </c>
      <c r="I402">
        <v>0</v>
      </c>
      <c r="J402">
        <v>0.920000017</v>
      </c>
      <c r="K402">
        <v>0</v>
      </c>
      <c r="L402">
        <v>0</v>
      </c>
      <c r="M402">
        <v>0</v>
      </c>
      <c r="N402">
        <v>58</v>
      </c>
      <c r="O402">
        <v>976</v>
      </c>
      <c r="P402">
        <v>2127</v>
      </c>
      <c r="Q402">
        <f>SUM(daily_activity3[[#This Row],[VeryActiveMinutes]:[SedentaryMinutes]])</f>
        <v>1034</v>
      </c>
      <c r="R402">
        <f>daily_activity3[[#This Row],[Total Mintues]]/60</f>
        <v>17.233333333333334</v>
      </c>
      <c r="S402">
        <f>IFERROR(daily_activity3[[#This Row],[TotalDistance]]/daily_activity3[[#This Row],[TotalSteps]],0)</f>
        <v>7.1762871840873636E-4</v>
      </c>
      <c r="T402">
        <f>IFERROR(daily_activity3[[#This Row],[TrackerDistance]]/(daily_activity3[[#This Row],[Total Mintues]]*daily_activity3[[#This Row],[Step Length]]),0)</f>
        <v>1.2398452611218569</v>
      </c>
      <c r="U402">
        <v>235</v>
      </c>
      <c r="V402">
        <v>260</v>
      </c>
      <c r="W402">
        <v>25</v>
      </c>
    </row>
    <row r="403" spans="1:23" x14ac:dyDescent="0.3">
      <c r="A403">
        <v>6775888955</v>
      </c>
      <c r="B403" s="1">
        <v>42476</v>
      </c>
      <c r="C403" t="str">
        <f t="shared" si="6"/>
        <v>Saturday</v>
      </c>
      <c r="D403">
        <v>4732</v>
      </c>
      <c r="E403">
        <v>3.3900001049999999</v>
      </c>
      <c r="F403">
        <v>3.3900001049999999</v>
      </c>
      <c r="G403">
        <v>0</v>
      </c>
      <c r="H403">
        <v>2.5199999809999998</v>
      </c>
      <c r="I403">
        <v>0.810000002</v>
      </c>
      <c r="J403">
        <v>5.9999998999999998E-2</v>
      </c>
      <c r="K403">
        <v>0</v>
      </c>
      <c r="L403">
        <v>36</v>
      </c>
      <c r="M403">
        <v>18</v>
      </c>
      <c r="N403">
        <v>9</v>
      </c>
      <c r="O403">
        <v>1377</v>
      </c>
      <c r="P403">
        <v>2225</v>
      </c>
      <c r="Q403">
        <f>SUM(daily_activity3[[#This Row],[VeryActiveMinutes]:[SedentaryMinutes]])</f>
        <v>1440</v>
      </c>
      <c r="R403">
        <f>daily_activity3[[#This Row],[Total Mintues]]/60</f>
        <v>24</v>
      </c>
      <c r="S403">
        <f>IFERROR(daily_activity3[[#This Row],[TotalDistance]]/daily_activity3[[#This Row],[TotalSteps]],0)</f>
        <v>7.1639900781910392E-4</v>
      </c>
      <c r="T403">
        <f>IFERROR(daily_activity3[[#This Row],[TrackerDistance]]/(daily_activity3[[#This Row],[Total Mintues]]*daily_activity3[[#This Row],[Step Length]]),0)</f>
        <v>3.286111111111111</v>
      </c>
      <c r="U403">
        <v>235</v>
      </c>
      <c r="V403">
        <v>260</v>
      </c>
      <c r="W403">
        <v>25</v>
      </c>
    </row>
    <row r="404" spans="1:23" x14ac:dyDescent="0.3">
      <c r="A404">
        <v>6775888955</v>
      </c>
      <c r="B404" s="1">
        <v>42477</v>
      </c>
      <c r="C404" t="str">
        <f t="shared" si="6"/>
        <v>Sunday</v>
      </c>
      <c r="D404">
        <v>2497</v>
      </c>
      <c r="E404">
        <v>1.789999962</v>
      </c>
      <c r="F404">
        <v>1.789999962</v>
      </c>
      <c r="G404">
        <v>0</v>
      </c>
      <c r="H404">
        <v>0.34999999399999998</v>
      </c>
      <c r="I404">
        <v>1.1299999949999999</v>
      </c>
      <c r="J404">
        <v>0.310000002</v>
      </c>
      <c r="K404">
        <v>0</v>
      </c>
      <c r="L404">
        <v>5</v>
      </c>
      <c r="M404">
        <v>24</v>
      </c>
      <c r="N404">
        <v>19</v>
      </c>
      <c r="O404">
        <v>1392</v>
      </c>
      <c r="P404">
        <v>2067</v>
      </c>
      <c r="Q404">
        <f>SUM(daily_activity3[[#This Row],[VeryActiveMinutes]:[SedentaryMinutes]])</f>
        <v>1440</v>
      </c>
      <c r="R404">
        <f>daily_activity3[[#This Row],[Total Mintues]]/60</f>
        <v>24</v>
      </c>
      <c r="S404">
        <f>IFERROR(daily_activity3[[#This Row],[TotalDistance]]/daily_activity3[[#This Row],[TotalSteps]],0)</f>
        <v>7.1686021706047261E-4</v>
      </c>
      <c r="T404">
        <f>IFERROR(daily_activity3[[#This Row],[TrackerDistance]]/(daily_activity3[[#This Row],[Total Mintues]]*daily_activity3[[#This Row],[Step Length]]),0)</f>
        <v>1.7340277777777777</v>
      </c>
      <c r="U404">
        <v>235</v>
      </c>
      <c r="V404">
        <v>260</v>
      </c>
      <c r="W404">
        <v>25</v>
      </c>
    </row>
    <row r="405" spans="1:23" x14ac:dyDescent="0.3">
      <c r="A405">
        <v>6775888955</v>
      </c>
      <c r="B405" s="1">
        <v>42478</v>
      </c>
      <c r="C405" t="str">
        <f t="shared" si="6"/>
        <v>Monday</v>
      </c>
      <c r="D405">
        <v>8294</v>
      </c>
      <c r="E405">
        <v>5.9499998090000004</v>
      </c>
      <c r="F405">
        <v>5.9499998090000004</v>
      </c>
      <c r="G405">
        <v>0</v>
      </c>
      <c r="H405">
        <v>2</v>
      </c>
      <c r="I405">
        <v>0.769999981</v>
      </c>
      <c r="J405">
        <v>3.170000076</v>
      </c>
      <c r="K405">
        <v>0</v>
      </c>
      <c r="L405">
        <v>30</v>
      </c>
      <c r="M405">
        <v>31</v>
      </c>
      <c r="N405">
        <v>146</v>
      </c>
      <c r="O405">
        <v>1233</v>
      </c>
      <c r="P405">
        <v>2798</v>
      </c>
      <c r="Q405">
        <f>SUM(daily_activity3[[#This Row],[VeryActiveMinutes]:[SedentaryMinutes]])</f>
        <v>1440</v>
      </c>
      <c r="R405">
        <f>daily_activity3[[#This Row],[Total Mintues]]/60</f>
        <v>24</v>
      </c>
      <c r="S405">
        <f>IFERROR(daily_activity3[[#This Row],[TotalDistance]]/daily_activity3[[#This Row],[TotalSteps]],0)</f>
        <v>7.17386039184953E-4</v>
      </c>
      <c r="T405">
        <f>IFERROR(daily_activity3[[#This Row],[TrackerDistance]]/(daily_activity3[[#This Row],[Total Mintues]]*daily_activity3[[#This Row],[Step Length]]),0)</f>
        <v>5.759722222222222</v>
      </c>
      <c r="U405">
        <v>235</v>
      </c>
      <c r="V405">
        <v>260</v>
      </c>
      <c r="W405">
        <v>25</v>
      </c>
    </row>
    <row r="406" spans="1:23" x14ac:dyDescent="0.3">
      <c r="A406">
        <v>6775888955</v>
      </c>
      <c r="B406" s="1">
        <v>42479</v>
      </c>
      <c r="C406" t="str">
        <f t="shared" si="6"/>
        <v>Tuesday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1440</v>
      </c>
      <c r="P406">
        <v>1841</v>
      </c>
      <c r="Q406">
        <f>SUM(daily_activity3[[#This Row],[VeryActiveMinutes]:[SedentaryMinutes]])</f>
        <v>1440</v>
      </c>
      <c r="R406">
        <f>daily_activity3[[#This Row],[Total Mintues]]/60</f>
        <v>24</v>
      </c>
      <c r="S406">
        <f>IFERROR(daily_activity3[[#This Row],[TotalDistance]]/daily_activity3[[#This Row],[TotalSteps]],0)</f>
        <v>0</v>
      </c>
      <c r="T406">
        <f>IFERROR(daily_activity3[[#This Row],[TrackerDistance]]/(daily_activity3[[#This Row],[Total Mintues]]*daily_activity3[[#This Row],[Step Length]]),0)</f>
        <v>0</v>
      </c>
      <c r="U406">
        <v>235</v>
      </c>
      <c r="V406">
        <v>260</v>
      </c>
      <c r="W406">
        <v>25</v>
      </c>
    </row>
    <row r="407" spans="1:23" x14ac:dyDescent="0.3">
      <c r="A407">
        <v>6775888955</v>
      </c>
      <c r="B407" s="1">
        <v>42480</v>
      </c>
      <c r="C407" t="str">
        <f t="shared" si="6"/>
        <v>Wednesday</v>
      </c>
      <c r="D407">
        <v>10771</v>
      </c>
      <c r="E407">
        <v>7.7199997900000001</v>
      </c>
      <c r="F407">
        <v>7.7199997900000001</v>
      </c>
      <c r="G407">
        <v>0</v>
      </c>
      <c r="H407">
        <v>3.7699999809999998</v>
      </c>
      <c r="I407">
        <v>1.7400000099999999</v>
      </c>
      <c r="J407">
        <v>2.2200000289999999</v>
      </c>
      <c r="K407">
        <v>0</v>
      </c>
      <c r="L407">
        <v>70</v>
      </c>
      <c r="M407">
        <v>113</v>
      </c>
      <c r="N407">
        <v>178</v>
      </c>
      <c r="O407">
        <v>1079</v>
      </c>
      <c r="P407">
        <v>3727</v>
      </c>
      <c r="Q407">
        <f>SUM(daily_activity3[[#This Row],[VeryActiveMinutes]:[SedentaryMinutes]])</f>
        <v>1440</v>
      </c>
      <c r="R407">
        <f>daily_activity3[[#This Row],[Total Mintues]]/60</f>
        <v>24</v>
      </c>
      <c r="S407">
        <f>IFERROR(daily_activity3[[#This Row],[TotalDistance]]/daily_activity3[[#This Row],[TotalSteps]],0)</f>
        <v>7.1673937331724071E-4</v>
      </c>
      <c r="T407">
        <f>IFERROR(daily_activity3[[#This Row],[TrackerDistance]]/(daily_activity3[[#This Row],[Total Mintues]]*daily_activity3[[#This Row],[Step Length]]),0)</f>
        <v>7.4798611111111111</v>
      </c>
      <c r="U407">
        <v>235</v>
      </c>
      <c r="V407">
        <v>260</v>
      </c>
      <c r="W407">
        <v>25</v>
      </c>
    </row>
    <row r="408" spans="1:23" x14ac:dyDescent="0.3">
      <c r="A408">
        <v>6775888955</v>
      </c>
      <c r="B408" s="1">
        <v>42481</v>
      </c>
      <c r="C408" t="str">
        <f t="shared" si="6"/>
        <v>Thursday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1440</v>
      </c>
      <c r="P408">
        <v>1841</v>
      </c>
      <c r="Q408">
        <f>SUM(daily_activity3[[#This Row],[VeryActiveMinutes]:[SedentaryMinutes]])</f>
        <v>1440</v>
      </c>
      <c r="R408">
        <f>daily_activity3[[#This Row],[Total Mintues]]/60</f>
        <v>24</v>
      </c>
      <c r="S408">
        <f>IFERROR(daily_activity3[[#This Row],[TotalDistance]]/daily_activity3[[#This Row],[TotalSteps]],0)</f>
        <v>0</v>
      </c>
      <c r="T408">
        <f>IFERROR(daily_activity3[[#This Row],[TrackerDistance]]/(daily_activity3[[#This Row],[Total Mintues]]*daily_activity3[[#This Row],[Step Length]]),0)</f>
        <v>0</v>
      </c>
      <c r="U408">
        <v>235</v>
      </c>
      <c r="V408">
        <v>260</v>
      </c>
      <c r="W408">
        <v>25</v>
      </c>
    </row>
    <row r="409" spans="1:23" x14ac:dyDescent="0.3">
      <c r="A409">
        <v>6775888955</v>
      </c>
      <c r="B409" s="1">
        <v>42482</v>
      </c>
      <c r="C409" t="str">
        <f t="shared" si="6"/>
        <v>Friday</v>
      </c>
      <c r="D409">
        <v>637</v>
      </c>
      <c r="E409">
        <v>0.46000000800000002</v>
      </c>
      <c r="F409">
        <v>0.46000000800000002</v>
      </c>
      <c r="G409">
        <v>0</v>
      </c>
      <c r="H409">
        <v>0</v>
      </c>
      <c r="I409">
        <v>0</v>
      </c>
      <c r="J409">
        <v>0.46000000800000002</v>
      </c>
      <c r="K409">
        <v>0</v>
      </c>
      <c r="L409">
        <v>0</v>
      </c>
      <c r="M409">
        <v>0</v>
      </c>
      <c r="N409">
        <v>20</v>
      </c>
      <c r="O409">
        <v>1420</v>
      </c>
      <c r="P409">
        <v>1922</v>
      </c>
      <c r="Q409">
        <f>SUM(daily_activity3[[#This Row],[VeryActiveMinutes]:[SedentaryMinutes]])</f>
        <v>1440</v>
      </c>
      <c r="R409">
        <f>daily_activity3[[#This Row],[Total Mintues]]/60</f>
        <v>24</v>
      </c>
      <c r="S409">
        <f>IFERROR(daily_activity3[[#This Row],[TotalDistance]]/daily_activity3[[#This Row],[TotalSteps]],0)</f>
        <v>7.2213502040816327E-4</v>
      </c>
      <c r="T409">
        <f>IFERROR(daily_activity3[[#This Row],[TrackerDistance]]/(daily_activity3[[#This Row],[Total Mintues]]*daily_activity3[[#This Row],[Step Length]]),0)</f>
        <v>0.44236111111111115</v>
      </c>
      <c r="U409">
        <v>235</v>
      </c>
      <c r="V409">
        <v>260</v>
      </c>
      <c r="W409">
        <v>25</v>
      </c>
    </row>
    <row r="410" spans="1:23" x14ac:dyDescent="0.3">
      <c r="A410">
        <v>6775888955</v>
      </c>
      <c r="B410" s="1">
        <v>42483</v>
      </c>
      <c r="C410" t="str">
        <f t="shared" si="6"/>
        <v>Saturday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1440</v>
      </c>
      <c r="P410">
        <v>1841</v>
      </c>
      <c r="Q410">
        <f>SUM(daily_activity3[[#This Row],[VeryActiveMinutes]:[SedentaryMinutes]])</f>
        <v>1440</v>
      </c>
      <c r="R410">
        <f>daily_activity3[[#This Row],[Total Mintues]]/60</f>
        <v>24</v>
      </c>
      <c r="S410">
        <f>IFERROR(daily_activity3[[#This Row],[TotalDistance]]/daily_activity3[[#This Row],[TotalSteps]],0)</f>
        <v>0</v>
      </c>
      <c r="T410">
        <f>IFERROR(daily_activity3[[#This Row],[TrackerDistance]]/(daily_activity3[[#This Row],[Total Mintues]]*daily_activity3[[#This Row],[Step Length]]),0)</f>
        <v>0</v>
      </c>
      <c r="U410">
        <v>235</v>
      </c>
      <c r="V410">
        <v>260</v>
      </c>
      <c r="W410">
        <v>25</v>
      </c>
    </row>
    <row r="411" spans="1:23" x14ac:dyDescent="0.3">
      <c r="A411">
        <v>6775888955</v>
      </c>
      <c r="B411" s="1">
        <v>42484</v>
      </c>
      <c r="C411" t="str">
        <f t="shared" si="6"/>
        <v>Sunday</v>
      </c>
      <c r="D411">
        <v>2153</v>
      </c>
      <c r="E411">
        <v>1.539999962</v>
      </c>
      <c r="F411">
        <v>1.539999962</v>
      </c>
      <c r="G411">
        <v>0</v>
      </c>
      <c r="H411">
        <v>0.769999981</v>
      </c>
      <c r="I411">
        <v>0.62000000499999997</v>
      </c>
      <c r="J411">
        <v>0.15000000599999999</v>
      </c>
      <c r="K411">
        <v>0</v>
      </c>
      <c r="L411">
        <v>11</v>
      </c>
      <c r="M411">
        <v>18</v>
      </c>
      <c r="N411">
        <v>11</v>
      </c>
      <c r="O411">
        <v>1400</v>
      </c>
      <c r="P411">
        <v>2053</v>
      </c>
      <c r="Q411">
        <f>SUM(daily_activity3[[#This Row],[VeryActiveMinutes]:[SedentaryMinutes]])</f>
        <v>1440</v>
      </c>
      <c r="R411">
        <f>daily_activity3[[#This Row],[Total Mintues]]/60</f>
        <v>24</v>
      </c>
      <c r="S411">
        <f>IFERROR(daily_activity3[[#This Row],[TotalDistance]]/daily_activity3[[#This Row],[TotalSteps]],0)</f>
        <v>7.1528098560148627E-4</v>
      </c>
      <c r="T411">
        <f>IFERROR(daily_activity3[[#This Row],[TrackerDistance]]/(daily_activity3[[#This Row],[Total Mintues]]*daily_activity3[[#This Row],[Step Length]]),0)</f>
        <v>1.4951388888888888</v>
      </c>
      <c r="U411">
        <v>235</v>
      </c>
      <c r="V411">
        <v>260</v>
      </c>
      <c r="W411">
        <v>25</v>
      </c>
    </row>
    <row r="412" spans="1:23" x14ac:dyDescent="0.3">
      <c r="A412">
        <v>6775888955</v>
      </c>
      <c r="B412" s="1">
        <v>42485</v>
      </c>
      <c r="C412" t="str">
        <f t="shared" si="6"/>
        <v>Monday</v>
      </c>
      <c r="D412">
        <v>6474</v>
      </c>
      <c r="E412">
        <v>4.6399998660000001</v>
      </c>
      <c r="F412">
        <v>4.6399998660000001</v>
      </c>
      <c r="G412">
        <v>0</v>
      </c>
      <c r="H412">
        <v>2.2699999809999998</v>
      </c>
      <c r="I412">
        <v>0.46000000800000002</v>
      </c>
      <c r="J412">
        <v>1.8999999759999999</v>
      </c>
      <c r="K412">
        <v>0</v>
      </c>
      <c r="L412">
        <v>33</v>
      </c>
      <c r="M412">
        <v>13</v>
      </c>
      <c r="N412">
        <v>92</v>
      </c>
      <c r="O412">
        <v>1302</v>
      </c>
      <c r="P412">
        <v>2484</v>
      </c>
      <c r="Q412">
        <f>SUM(daily_activity3[[#This Row],[VeryActiveMinutes]:[SedentaryMinutes]])</f>
        <v>1440</v>
      </c>
      <c r="R412">
        <f>daily_activity3[[#This Row],[Total Mintues]]/60</f>
        <v>24</v>
      </c>
      <c r="S412">
        <f>IFERROR(daily_activity3[[#This Row],[TotalDistance]]/daily_activity3[[#This Row],[TotalSteps]],0)</f>
        <v>7.1671298517145504E-4</v>
      </c>
      <c r="T412">
        <f>IFERROR(daily_activity3[[#This Row],[TrackerDistance]]/(daily_activity3[[#This Row],[Total Mintues]]*daily_activity3[[#This Row],[Step Length]]),0)</f>
        <v>4.4958333333333336</v>
      </c>
      <c r="U412">
        <v>235</v>
      </c>
      <c r="V412">
        <v>260</v>
      </c>
      <c r="W412">
        <v>25</v>
      </c>
    </row>
    <row r="413" spans="1:23" x14ac:dyDescent="0.3">
      <c r="A413">
        <v>6775888955</v>
      </c>
      <c r="B413" s="1">
        <v>42486</v>
      </c>
      <c r="C413" t="str">
        <f t="shared" si="6"/>
        <v>Tuesday</v>
      </c>
      <c r="D413">
        <v>7091</v>
      </c>
      <c r="E413">
        <v>5.2699999809999998</v>
      </c>
      <c r="F413">
        <v>5.2699999809999998</v>
      </c>
      <c r="G413">
        <v>1.9595960379999999</v>
      </c>
      <c r="H413">
        <v>3.4800000190000002</v>
      </c>
      <c r="I413">
        <v>0.87000000499999997</v>
      </c>
      <c r="J413">
        <v>0.730000019</v>
      </c>
      <c r="K413">
        <v>0</v>
      </c>
      <c r="L413">
        <v>42</v>
      </c>
      <c r="M413">
        <v>30</v>
      </c>
      <c r="N413">
        <v>47</v>
      </c>
      <c r="O413">
        <v>1321</v>
      </c>
      <c r="P413">
        <v>2584</v>
      </c>
      <c r="Q413">
        <f>SUM(daily_activity3[[#This Row],[VeryActiveMinutes]:[SedentaryMinutes]])</f>
        <v>1440</v>
      </c>
      <c r="R413">
        <f>daily_activity3[[#This Row],[Total Mintues]]/60</f>
        <v>24</v>
      </c>
      <c r="S413">
        <f>IFERROR(daily_activity3[[#This Row],[TotalDistance]]/daily_activity3[[#This Row],[TotalSteps]],0)</f>
        <v>7.431955973769567E-4</v>
      </c>
      <c r="T413">
        <f>IFERROR(daily_activity3[[#This Row],[TrackerDistance]]/(daily_activity3[[#This Row],[Total Mintues]]*daily_activity3[[#This Row],[Step Length]]),0)</f>
        <v>4.9243055555555548</v>
      </c>
      <c r="U413">
        <v>235</v>
      </c>
      <c r="V413">
        <v>260</v>
      </c>
      <c r="W413">
        <v>25</v>
      </c>
    </row>
    <row r="414" spans="1:23" x14ac:dyDescent="0.3">
      <c r="A414">
        <v>6775888955</v>
      </c>
      <c r="B414" s="1">
        <v>42487</v>
      </c>
      <c r="C414" t="str">
        <f t="shared" si="6"/>
        <v>Wednesday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1440</v>
      </c>
      <c r="P414">
        <v>1841</v>
      </c>
      <c r="Q414">
        <f>SUM(daily_activity3[[#This Row],[VeryActiveMinutes]:[SedentaryMinutes]])</f>
        <v>1440</v>
      </c>
      <c r="R414">
        <f>daily_activity3[[#This Row],[Total Mintues]]/60</f>
        <v>24</v>
      </c>
      <c r="S414">
        <f>IFERROR(daily_activity3[[#This Row],[TotalDistance]]/daily_activity3[[#This Row],[TotalSteps]],0)</f>
        <v>0</v>
      </c>
      <c r="T414">
        <f>IFERROR(daily_activity3[[#This Row],[TrackerDistance]]/(daily_activity3[[#This Row],[Total Mintues]]*daily_activity3[[#This Row],[Step Length]]),0)</f>
        <v>0</v>
      </c>
      <c r="U414">
        <v>235</v>
      </c>
      <c r="V414">
        <v>260</v>
      </c>
      <c r="W414">
        <v>25</v>
      </c>
    </row>
    <row r="415" spans="1:23" x14ac:dyDescent="0.3">
      <c r="A415">
        <v>6775888955</v>
      </c>
      <c r="B415" s="1">
        <v>42488</v>
      </c>
      <c r="C415" t="str">
        <f t="shared" si="6"/>
        <v>Thursday</v>
      </c>
      <c r="D415">
        <v>703</v>
      </c>
      <c r="E415">
        <v>0.5</v>
      </c>
      <c r="F415">
        <v>0.5</v>
      </c>
      <c r="G415">
        <v>0</v>
      </c>
      <c r="H415">
        <v>5.9999998999999998E-2</v>
      </c>
      <c r="I415">
        <v>0.20000000300000001</v>
      </c>
      <c r="J415">
        <v>0.23999999499999999</v>
      </c>
      <c r="K415">
        <v>0</v>
      </c>
      <c r="L415">
        <v>2</v>
      </c>
      <c r="M415">
        <v>13</v>
      </c>
      <c r="N415">
        <v>15</v>
      </c>
      <c r="O415">
        <v>1410</v>
      </c>
      <c r="P415">
        <v>1993</v>
      </c>
      <c r="Q415">
        <f>SUM(daily_activity3[[#This Row],[VeryActiveMinutes]:[SedentaryMinutes]])</f>
        <v>1440</v>
      </c>
      <c r="R415">
        <f>daily_activity3[[#This Row],[Total Mintues]]/60</f>
        <v>24</v>
      </c>
      <c r="S415">
        <f>IFERROR(daily_activity3[[#This Row],[TotalDistance]]/daily_activity3[[#This Row],[TotalSteps]],0)</f>
        <v>7.1123755334281653E-4</v>
      </c>
      <c r="T415">
        <f>IFERROR(daily_activity3[[#This Row],[TrackerDistance]]/(daily_activity3[[#This Row],[Total Mintues]]*daily_activity3[[#This Row],[Step Length]]),0)</f>
        <v>0.48819444444444443</v>
      </c>
      <c r="U415">
        <v>235</v>
      </c>
      <c r="V415">
        <v>260</v>
      </c>
      <c r="W415">
        <v>25</v>
      </c>
    </row>
    <row r="416" spans="1:23" x14ac:dyDescent="0.3">
      <c r="A416">
        <v>6775888955</v>
      </c>
      <c r="B416" s="1">
        <v>42489</v>
      </c>
      <c r="C416" t="str">
        <f t="shared" si="6"/>
        <v>Friday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1440</v>
      </c>
      <c r="P416">
        <v>1841</v>
      </c>
      <c r="Q416">
        <f>SUM(daily_activity3[[#This Row],[VeryActiveMinutes]:[SedentaryMinutes]])</f>
        <v>1440</v>
      </c>
      <c r="R416">
        <f>daily_activity3[[#This Row],[Total Mintues]]/60</f>
        <v>24</v>
      </c>
      <c r="S416">
        <f>IFERROR(daily_activity3[[#This Row],[TotalDistance]]/daily_activity3[[#This Row],[TotalSteps]],0)</f>
        <v>0</v>
      </c>
      <c r="T416">
        <f>IFERROR(daily_activity3[[#This Row],[TrackerDistance]]/(daily_activity3[[#This Row],[Total Mintues]]*daily_activity3[[#This Row],[Step Length]]),0)</f>
        <v>0</v>
      </c>
      <c r="U416">
        <v>235</v>
      </c>
      <c r="V416">
        <v>260</v>
      </c>
      <c r="W416">
        <v>25</v>
      </c>
    </row>
    <row r="417" spans="1:23" x14ac:dyDescent="0.3">
      <c r="A417">
        <v>6775888955</v>
      </c>
      <c r="B417" s="1">
        <v>42490</v>
      </c>
      <c r="C417" t="str">
        <f t="shared" si="6"/>
        <v>Saturday</v>
      </c>
      <c r="D417">
        <v>2503</v>
      </c>
      <c r="E417">
        <v>1.789999962</v>
      </c>
      <c r="F417">
        <v>1.789999962</v>
      </c>
      <c r="G417">
        <v>0</v>
      </c>
      <c r="H417">
        <v>0.15999999600000001</v>
      </c>
      <c r="I417">
        <v>0.15999999600000001</v>
      </c>
      <c r="J417">
        <v>1.480000019</v>
      </c>
      <c r="K417">
        <v>0</v>
      </c>
      <c r="L417">
        <v>3</v>
      </c>
      <c r="M417">
        <v>9</v>
      </c>
      <c r="N417">
        <v>84</v>
      </c>
      <c r="O417">
        <v>1344</v>
      </c>
      <c r="P417">
        <v>2280</v>
      </c>
      <c r="Q417">
        <f>SUM(daily_activity3[[#This Row],[VeryActiveMinutes]:[SedentaryMinutes]])</f>
        <v>1440</v>
      </c>
      <c r="R417">
        <f>daily_activity3[[#This Row],[Total Mintues]]/60</f>
        <v>24</v>
      </c>
      <c r="S417">
        <f>IFERROR(daily_activity3[[#This Row],[TotalDistance]]/daily_activity3[[#This Row],[TotalSteps]],0)</f>
        <v>7.1514181462245302E-4</v>
      </c>
      <c r="T417">
        <f>IFERROR(daily_activity3[[#This Row],[TrackerDistance]]/(daily_activity3[[#This Row],[Total Mintues]]*daily_activity3[[#This Row],[Step Length]]),0)</f>
        <v>1.7381944444444446</v>
      </c>
      <c r="U417">
        <v>235</v>
      </c>
      <c r="V417">
        <v>260</v>
      </c>
      <c r="W417">
        <v>25</v>
      </c>
    </row>
    <row r="418" spans="1:23" x14ac:dyDescent="0.3">
      <c r="A418">
        <v>6962181067</v>
      </c>
      <c r="B418" s="1">
        <v>42473</v>
      </c>
      <c r="C418" t="str">
        <f t="shared" si="6"/>
        <v>Wednesday</v>
      </c>
      <c r="D418">
        <v>5652</v>
      </c>
      <c r="E418">
        <v>3.7400000100000002</v>
      </c>
      <c r="F418">
        <v>3.7400000100000002</v>
      </c>
      <c r="G418">
        <v>0</v>
      </c>
      <c r="H418">
        <v>0.56999999300000004</v>
      </c>
      <c r="I418">
        <v>1.210000038</v>
      </c>
      <c r="J418">
        <v>1.960000038</v>
      </c>
      <c r="K418">
        <v>0</v>
      </c>
      <c r="L418">
        <v>8</v>
      </c>
      <c r="M418">
        <v>24</v>
      </c>
      <c r="N418">
        <v>142</v>
      </c>
      <c r="O418">
        <v>548</v>
      </c>
      <c r="P418">
        <v>1718</v>
      </c>
      <c r="Q418">
        <f>SUM(daily_activity3[[#This Row],[VeryActiveMinutes]:[SedentaryMinutes]])</f>
        <v>722</v>
      </c>
      <c r="R418">
        <f>daily_activity3[[#This Row],[Total Mintues]]/60</f>
        <v>12.033333333333333</v>
      </c>
      <c r="S418">
        <f>IFERROR(daily_activity3[[#This Row],[TotalDistance]]/daily_activity3[[#This Row],[TotalSteps]],0)</f>
        <v>6.6171266985138005E-4</v>
      </c>
      <c r="T418">
        <f>IFERROR(daily_activity3[[#This Row],[TrackerDistance]]/(daily_activity3[[#This Row],[Total Mintues]]*daily_activity3[[#This Row],[Step Length]]),0)</f>
        <v>7.8282548476454297</v>
      </c>
      <c r="U418">
        <v>630</v>
      </c>
      <c r="V418">
        <v>679</v>
      </c>
      <c r="W418">
        <v>49</v>
      </c>
    </row>
    <row r="419" spans="1:23" x14ac:dyDescent="0.3">
      <c r="A419">
        <v>6962181067</v>
      </c>
      <c r="B419" s="1">
        <v>42474</v>
      </c>
      <c r="C419" t="str">
        <f t="shared" si="6"/>
        <v>Thursday</v>
      </c>
      <c r="D419">
        <v>1551</v>
      </c>
      <c r="E419">
        <v>1.0299999710000001</v>
      </c>
      <c r="F419">
        <v>1.0299999710000001</v>
      </c>
      <c r="G419">
        <v>0</v>
      </c>
      <c r="H419">
        <v>0</v>
      </c>
      <c r="I419">
        <v>0</v>
      </c>
      <c r="J419">
        <v>1.0299999710000001</v>
      </c>
      <c r="K419">
        <v>0</v>
      </c>
      <c r="L419">
        <v>0</v>
      </c>
      <c r="M419">
        <v>0</v>
      </c>
      <c r="N419">
        <v>86</v>
      </c>
      <c r="O419">
        <v>862</v>
      </c>
      <c r="P419">
        <v>1466</v>
      </c>
      <c r="Q419">
        <f>SUM(daily_activity3[[#This Row],[VeryActiveMinutes]:[SedentaryMinutes]])</f>
        <v>948</v>
      </c>
      <c r="R419">
        <f>daily_activity3[[#This Row],[Total Mintues]]/60</f>
        <v>15.8</v>
      </c>
      <c r="S419">
        <f>IFERROR(daily_activity3[[#This Row],[TotalDistance]]/daily_activity3[[#This Row],[TotalSteps]],0)</f>
        <v>6.640876666666667E-4</v>
      </c>
      <c r="T419">
        <f>IFERROR(daily_activity3[[#This Row],[TrackerDistance]]/(daily_activity3[[#This Row],[Total Mintues]]*daily_activity3[[#This Row],[Step Length]]),0)</f>
        <v>1.6360759493670887</v>
      </c>
      <c r="U419">
        <v>630</v>
      </c>
      <c r="V419">
        <v>679</v>
      </c>
      <c r="W419">
        <v>49</v>
      </c>
    </row>
    <row r="420" spans="1:23" x14ac:dyDescent="0.3">
      <c r="A420">
        <v>6962181067</v>
      </c>
      <c r="B420" s="1">
        <v>42475</v>
      </c>
      <c r="C420" t="str">
        <f t="shared" si="6"/>
        <v>Friday</v>
      </c>
      <c r="D420">
        <v>5563</v>
      </c>
      <c r="E420">
        <v>3.6800000669999999</v>
      </c>
      <c r="F420">
        <v>3.6800000669999999</v>
      </c>
      <c r="G420">
        <v>0</v>
      </c>
      <c r="H420">
        <v>0</v>
      </c>
      <c r="I420">
        <v>0</v>
      </c>
      <c r="J420">
        <v>3.6800000669999999</v>
      </c>
      <c r="K420">
        <v>0</v>
      </c>
      <c r="L420">
        <v>0</v>
      </c>
      <c r="M420">
        <v>0</v>
      </c>
      <c r="N420">
        <v>217</v>
      </c>
      <c r="O420">
        <v>837</v>
      </c>
      <c r="P420">
        <v>1756</v>
      </c>
      <c r="Q420">
        <f>SUM(daily_activity3[[#This Row],[VeryActiveMinutes]:[SedentaryMinutes]])</f>
        <v>1054</v>
      </c>
      <c r="R420">
        <f>daily_activity3[[#This Row],[Total Mintues]]/60</f>
        <v>17.566666666666666</v>
      </c>
      <c r="S420">
        <f>IFERROR(daily_activity3[[#This Row],[TotalDistance]]/daily_activity3[[#This Row],[TotalSteps]],0)</f>
        <v>6.6151358385763072E-4</v>
      </c>
      <c r="T420">
        <f>IFERROR(daily_activity3[[#This Row],[TrackerDistance]]/(daily_activity3[[#This Row],[Total Mintues]]*daily_activity3[[#This Row],[Step Length]]),0)</f>
        <v>5.2779886148007593</v>
      </c>
      <c r="U420">
        <v>630</v>
      </c>
      <c r="V420">
        <v>679</v>
      </c>
      <c r="W420">
        <v>49</v>
      </c>
    </row>
    <row r="421" spans="1:23" x14ac:dyDescent="0.3">
      <c r="A421">
        <v>6962181067</v>
      </c>
      <c r="B421" s="1">
        <v>42476</v>
      </c>
      <c r="C421" t="str">
        <f t="shared" si="6"/>
        <v>Saturday</v>
      </c>
      <c r="D421">
        <v>13217</v>
      </c>
      <c r="E421">
        <v>8.7399997710000008</v>
      </c>
      <c r="F421">
        <v>8.7399997710000008</v>
      </c>
      <c r="G421">
        <v>0</v>
      </c>
      <c r="H421">
        <v>3.6600000860000002</v>
      </c>
      <c r="I421">
        <v>0.189999998</v>
      </c>
      <c r="J421">
        <v>4.8800001139999996</v>
      </c>
      <c r="K421">
        <v>0</v>
      </c>
      <c r="L421">
        <v>50</v>
      </c>
      <c r="M421">
        <v>3</v>
      </c>
      <c r="N421">
        <v>280</v>
      </c>
      <c r="O421">
        <v>741</v>
      </c>
      <c r="P421">
        <v>2173</v>
      </c>
      <c r="Q421">
        <f>SUM(daily_activity3[[#This Row],[VeryActiveMinutes]:[SedentaryMinutes]])</f>
        <v>1074</v>
      </c>
      <c r="R421">
        <f>daily_activity3[[#This Row],[Total Mintues]]/60</f>
        <v>17.899999999999999</v>
      </c>
      <c r="S421">
        <f>IFERROR(daily_activity3[[#This Row],[TotalDistance]]/daily_activity3[[#This Row],[TotalSteps]],0)</f>
        <v>6.6126955973367643E-4</v>
      </c>
      <c r="T421">
        <f>IFERROR(daily_activity3[[#This Row],[TrackerDistance]]/(daily_activity3[[#This Row],[Total Mintues]]*daily_activity3[[#This Row],[Step Length]]),0)</f>
        <v>12.306331471135939</v>
      </c>
      <c r="U421">
        <v>630</v>
      </c>
      <c r="V421">
        <v>679</v>
      </c>
      <c r="W421">
        <v>49</v>
      </c>
    </row>
    <row r="422" spans="1:23" x14ac:dyDescent="0.3">
      <c r="A422">
        <v>6962181067</v>
      </c>
      <c r="B422" s="1">
        <v>42477</v>
      </c>
      <c r="C422" t="str">
        <f t="shared" si="6"/>
        <v>Sunday</v>
      </c>
      <c r="D422">
        <v>10145</v>
      </c>
      <c r="E422">
        <v>6.7100000380000004</v>
      </c>
      <c r="F422">
        <v>6.7100000380000004</v>
      </c>
      <c r="G422">
        <v>0</v>
      </c>
      <c r="H422">
        <v>0.33000001299999998</v>
      </c>
      <c r="I422">
        <v>0.68000000699999996</v>
      </c>
      <c r="J422">
        <v>5.6900000569999998</v>
      </c>
      <c r="K422">
        <v>0</v>
      </c>
      <c r="L422">
        <v>5</v>
      </c>
      <c r="M422">
        <v>13</v>
      </c>
      <c r="N422">
        <v>295</v>
      </c>
      <c r="O422">
        <v>634</v>
      </c>
      <c r="P422">
        <v>2027</v>
      </c>
      <c r="Q422">
        <f>SUM(daily_activity3[[#This Row],[VeryActiveMinutes]:[SedentaryMinutes]])</f>
        <v>947</v>
      </c>
      <c r="R422">
        <f>daily_activity3[[#This Row],[Total Mintues]]/60</f>
        <v>15.783333333333333</v>
      </c>
      <c r="S422">
        <f>IFERROR(daily_activity3[[#This Row],[TotalDistance]]/daily_activity3[[#This Row],[TotalSteps]],0)</f>
        <v>6.6140956510596361E-4</v>
      </c>
      <c r="T422">
        <f>IFERROR(daily_activity3[[#This Row],[TrackerDistance]]/(daily_activity3[[#This Row],[Total Mintues]]*daily_activity3[[#This Row],[Step Length]]),0)</f>
        <v>10.712777191129883</v>
      </c>
      <c r="U422">
        <v>630</v>
      </c>
      <c r="V422">
        <v>679</v>
      </c>
      <c r="W422">
        <v>49</v>
      </c>
    </row>
    <row r="423" spans="1:23" x14ac:dyDescent="0.3">
      <c r="A423">
        <v>6962181067</v>
      </c>
      <c r="B423" s="1">
        <v>42478</v>
      </c>
      <c r="C423" t="str">
        <f t="shared" si="6"/>
        <v>Monday</v>
      </c>
      <c r="D423">
        <v>11404</v>
      </c>
      <c r="E423">
        <v>7.5399999619999996</v>
      </c>
      <c r="F423">
        <v>7.5399999619999996</v>
      </c>
      <c r="G423">
        <v>0</v>
      </c>
      <c r="H423">
        <v>0.829999983</v>
      </c>
      <c r="I423">
        <v>2.3900001049999999</v>
      </c>
      <c r="J423">
        <v>4.3200001720000003</v>
      </c>
      <c r="K423">
        <v>0</v>
      </c>
      <c r="L423">
        <v>13</v>
      </c>
      <c r="M423">
        <v>42</v>
      </c>
      <c r="N423">
        <v>238</v>
      </c>
      <c r="O423">
        <v>689</v>
      </c>
      <c r="P423">
        <v>2039</v>
      </c>
      <c r="Q423">
        <f>SUM(daily_activity3[[#This Row],[VeryActiveMinutes]:[SedentaryMinutes]])</f>
        <v>982</v>
      </c>
      <c r="R423">
        <f>daily_activity3[[#This Row],[Total Mintues]]/60</f>
        <v>16.366666666666667</v>
      </c>
      <c r="S423">
        <f>IFERROR(daily_activity3[[#This Row],[TotalDistance]]/daily_activity3[[#This Row],[TotalSteps]],0)</f>
        <v>6.6117151543318127E-4</v>
      </c>
      <c r="T423">
        <f>IFERROR(daily_activity3[[#This Row],[TrackerDistance]]/(daily_activity3[[#This Row],[Total Mintues]]*daily_activity3[[#This Row],[Step Length]]),0)</f>
        <v>11.613034623217922</v>
      </c>
      <c r="U423">
        <v>630</v>
      </c>
      <c r="V423">
        <v>679</v>
      </c>
      <c r="W423">
        <v>49</v>
      </c>
    </row>
    <row r="424" spans="1:23" x14ac:dyDescent="0.3">
      <c r="A424">
        <v>6962181067</v>
      </c>
      <c r="B424" s="1">
        <v>42479</v>
      </c>
      <c r="C424" t="str">
        <f t="shared" si="6"/>
        <v>Tuesday</v>
      </c>
      <c r="D424">
        <v>10742</v>
      </c>
      <c r="E424">
        <v>7.0999999049999998</v>
      </c>
      <c r="F424">
        <v>7.0999999049999998</v>
      </c>
      <c r="G424">
        <v>0</v>
      </c>
      <c r="H424">
        <v>2.0999999049999998</v>
      </c>
      <c r="I424">
        <v>2.130000114</v>
      </c>
      <c r="J424">
        <v>2.869999886</v>
      </c>
      <c r="K424">
        <v>0</v>
      </c>
      <c r="L424">
        <v>35</v>
      </c>
      <c r="M424">
        <v>41</v>
      </c>
      <c r="N424">
        <v>195</v>
      </c>
      <c r="O424">
        <v>659</v>
      </c>
      <c r="P424">
        <v>2046</v>
      </c>
      <c r="Q424">
        <f>SUM(daily_activity3[[#This Row],[VeryActiveMinutes]:[SedentaryMinutes]])</f>
        <v>930</v>
      </c>
      <c r="R424">
        <f>daily_activity3[[#This Row],[Total Mintues]]/60</f>
        <v>15.5</v>
      </c>
      <c r="S424">
        <f>IFERROR(daily_activity3[[#This Row],[TotalDistance]]/daily_activity3[[#This Row],[TotalSteps]],0)</f>
        <v>6.6095698240551109E-4</v>
      </c>
      <c r="T424">
        <f>IFERROR(daily_activity3[[#This Row],[TrackerDistance]]/(daily_activity3[[#This Row],[Total Mintues]]*daily_activity3[[#This Row],[Step Length]]),0)</f>
        <v>11.550537634408602</v>
      </c>
      <c r="U424">
        <v>630</v>
      </c>
      <c r="V424">
        <v>679</v>
      </c>
      <c r="W424">
        <v>49</v>
      </c>
    </row>
    <row r="425" spans="1:23" x14ac:dyDescent="0.3">
      <c r="A425">
        <v>6962181067</v>
      </c>
      <c r="B425" s="1">
        <v>42480</v>
      </c>
      <c r="C425" t="str">
        <f t="shared" si="6"/>
        <v>Wednesday</v>
      </c>
      <c r="D425">
        <v>13928</v>
      </c>
      <c r="E425">
        <v>9.5500001910000005</v>
      </c>
      <c r="F425">
        <v>9.5500001910000005</v>
      </c>
      <c r="G425">
        <v>0</v>
      </c>
      <c r="H425">
        <v>4.2800002099999999</v>
      </c>
      <c r="I425">
        <v>0.189999998</v>
      </c>
      <c r="J425">
        <v>5.0900001530000001</v>
      </c>
      <c r="K425">
        <v>0</v>
      </c>
      <c r="L425">
        <v>48</v>
      </c>
      <c r="M425">
        <v>4</v>
      </c>
      <c r="N425">
        <v>297</v>
      </c>
      <c r="O425">
        <v>639</v>
      </c>
      <c r="P425">
        <v>2174</v>
      </c>
      <c r="Q425">
        <f>SUM(daily_activity3[[#This Row],[VeryActiveMinutes]:[SedentaryMinutes]])</f>
        <v>988</v>
      </c>
      <c r="R425">
        <f>daily_activity3[[#This Row],[Total Mintues]]/60</f>
        <v>16.466666666666665</v>
      </c>
      <c r="S425">
        <f>IFERROR(daily_activity3[[#This Row],[TotalDistance]]/daily_activity3[[#This Row],[TotalSteps]],0)</f>
        <v>6.8566916937105112E-4</v>
      </c>
      <c r="T425">
        <f>IFERROR(daily_activity3[[#This Row],[TrackerDistance]]/(daily_activity3[[#This Row],[Total Mintues]]*daily_activity3[[#This Row],[Step Length]]),0)</f>
        <v>14.097165991902834</v>
      </c>
      <c r="U425">
        <v>630</v>
      </c>
      <c r="V425">
        <v>679</v>
      </c>
      <c r="W425">
        <v>49</v>
      </c>
    </row>
    <row r="426" spans="1:23" x14ac:dyDescent="0.3">
      <c r="A426">
        <v>6962181067</v>
      </c>
      <c r="B426" s="1">
        <v>42481</v>
      </c>
      <c r="C426" t="str">
        <f t="shared" si="6"/>
        <v>Thursday</v>
      </c>
      <c r="D426">
        <v>11835</v>
      </c>
      <c r="E426">
        <v>9.7100000380000004</v>
      </c>
      <c r="F426">
        <v>7.8800001139999996</v>
      </c>
      <c r="G426">
        <v>4.0816922189999998</v>
      </c>
      <c r="H426">
        <v>3.9900000100000002</v>
      </c>
      <c r="I426">
        <v>2.0999999049999998</v>
      </c>
      <c r="J426">
        <v>3.5099999899999998</v>
      </c>
      <c r="K426">
        <v>0.109999999</v>
      </c>
      <c r="L426">
        <v>53</v>
      </c>
      <c r="M426">
        <v>27</v>
      </c>
      <c r="N426">
        <v>214</v>
      </c>
      <c r="O426">
        <v>708</v>
      </c>
      <c r="P426">
        <v>2179</v>
      </c>
      <c r="Q426">
        <f>SUM(daily_activity3[[#This Row],[VeryActiveMinutes]:[SedentaryMinutes]])</f>
        <v>1002</v>
      </c>
      <c r="R426">
        <f>daily_activity3[[#This Row],[Total Mintues]]/60</f>
        <v>16.7</v>
      </c>
      <c r="S426">
        <f>IFERROR(daily_activity3[[#This Row],[TotalDistance]]/daily_activity3[[#This Row],[TotalSteps]],0)</f>
        <v>8.2044782746092104E-4</v>
      </c>
      <c r="T426">
        <f>IFERROR(daily_activity3[[#This Row],[TrackerDistance]]/(daily_activity3[[#This Row],[Total Mintues]]*daily_activity3[[#This Row],[Step Length]]),0)</f>
        <v>9.5853402344865959</v>
      </c>
      <c r="U426">
        <v>630</v>
      </c>
      <c r="V426">
        <v>679</v>
      </c>
      <c r="W426">
        <v>49</v>
      </c>
    </row>
    <row r="427" spans="1:23" x14ac:dyDescent="0.3">
      <c r="A427">
        <v>6962181067</v>
      </c>
      <c r="B427" s="1">
        <v>42482</v>
      </c>
      <c r="C427" t="str">
        <f t="shared" si="6"/>
        <v>Friday</v>
      </c>
      <c r="D427">
        <v>10725</v>
      </c>
      <c r="E427">
        <v>7.0900001530000001</v>
      </c>
      <c r="F427">
        <v>7.0900001530000001</v>
      </c>
      <c r="G427">
        <v>0</v>
      </c>
      <c r="H427">
        <v>1.769999981</v>
      </c>
      <c r="I427">
        <v>1.5499999520000001</v>
      </c>
      <c r="J427">
        <v>3.7699999809999998</v>
      </c>
      <c r="K427">
        <v>0</v>
      </c>
      <c r="L427">
        <v>30</v>
      </c>
      <c r="M427">
        <v>33</v>
      </c>
      <c r="N427">
        <v>240</v>
      </c>
      <c r="O427">
        <v>659</v>
      </c>
      <c r="P427">
        <v>2086</v>
      </c>
      <c r="Q427">
        <f>SUM(daily_activity3[[#This Row],[VeryActiveMinutes]:[SedentaryMinutes]])</f>
        <v>962</v>
      </c>
      <c r="R427">
        <f>daily_activity3[[#This Row],[Total Mintues]]/60</f>
        <v>16.033333333333335</v>
      </c>
      <c r="S427">
        <f>IFERROR(daily_activity3[[#This Row],[TotalDistance]]/daily_activity3[[#This Row],[TotalSteps]],0)</f>
        <v>6.6107227533799531E-4</v>
      </c>
      <c r="T427">
        <f>IFERROR(daily_activity3[[#This Row],[TrackerDistance]]/(daily_activity3[[#This Row],[Total Mintues]]*daily_activity3[[#This Row],[Step Length]]),0)</f>
        <v>11.148648648648649</v>
      </c>
      <c r="U427">
        <v>630</v>
      </c>
      <c r="V427">
        <v>679</v>
      </c>
      <c r="W427">
        <v>49</v>
      </c>
    </row>
    <row r="428" spans="1:23" x14ac:dyDescent="0.3">
      <c r="A428">
        <v>6962181067</v>
      </c>
      <c r="B428" s="1">
        <v>42483</v>
      </c>
      <c r="C428" t="str">
        <f t="shared" si="6"/>
        <v>Saturday</v>
      </c>
      <c r="D428">
        <v>20031</v>
      </c>
      <c r="E428">
        <v>13.239999770000001</v>
      </c>
      <c r="F428">
        <v>13.239999770000001</v>
      </c>
      <c r="G428">
        <v>0</v>
      </c>
      <c r="H428">
        <v>4.1999998090000004</v>
      </c>
      <c r="I428">
        <v>2</v>
      </c>
      <c r="J428">
        <v>7.0399999619999996</v>
      </c>
      <c r="K428">
        <v>0</v>
      </c>
      <c r="L428">
        <v>58</v>
      </c>
      <c r="M428">
        <v>41</v>
      </c>
      <c r="N428">
        <v>347</v>
      </c>
      <c r="O428">
        <v>484</v>
      </c>
      <c r="P428">
        <v>2571</v>
      </c>
      <c r="Q428">
        <f>SUM(daily_activity3[[#This Row],[VeryActiveMinutes]:[SedentaryMinutes]])</f>
        <v>930</v>
      </c>
      <c r="R428">
        <f>daily_activity3[[#This Row],[Total Mintues]]/60</f>
        <v>15.5</v>
      </c>
      <c r="S428">
        <f>IFERROR(daily_activity3[[#This Row],[TotalDistance]]/daily_activity3[[#This Row],[TotalSteps]],0)</f>
        <v>6.6097547651140732E-4</v>
      </c>
      <c r="T428">
        <f>IFERROR(daily_activity3[[#This Row],[TrackerDistance]]/(daily_activity3[[#This Row],[Total Mintues]]*daily_activity3[[#This Row],[Step Length]]),0)</f>
        <v>21.538709677419355</v>
      </c>
      <c r="U428">
        <v>630</v>
      </c>
      <c r="V428">
        <v>679</v>
      </c>
      <c r="W428">
        <v>49</v>
      </c>
    </row>
    <row r="429" spans="1:23" x14ac:dyDescent="0.3">
      <c r="A429">
        <v>6962181067</v>
      </c>
      <c r="B429" s="1">
        <v>42484</v>
      </c>
      <c r="C429" t="str">
        <f t="shared" si="6"/>
        <v>Sunday</v>
      </c>
      <c r="D429">
        <v>5029</v>
      </c>
      <c r="E429">
        <v>3.3199999330000001</v>
      </c>
      <c r="F429">
        <v>3.3199999330000001</v>
      </c>
      <c r="G429">
        <v>0</v>
      </c>
      <c r="H429">
        <v>0</v>
      </c>
      <c r="I429">
        <v>0</v>
      </c>
      <c r="J429">
        <v>3.3199999330000001</v>
      </c>
      <c r="K429">
        <v>0</v>
      </c>
      <c r="L429">
        <v>0</v>
      </c>
      <c r="M429">
        <v>0</v>
      </c>
      <c r="N429">
        <v>199</v>
      </c>
      <c r="O429">
        <v>720</v>
      </c>
      <c r="P429">
        <v>1705</v>
      </c>
      <c r="Q429">
        <f>SUM(daily_activity3[[#This Row],[VeryActiveMinutes]:[SedentaryMinutes]])</f>
        <v>919</v>
      </c>
      <c r="R429">
        <f>daily_activity3[[#This Row],[Total Mintues]]/60</f>
        <v>15.316666666666666</v>
      </c>
      <c r="S429">
        <f>IFERROR(daily_activity3[[#This Row],[TotalDistance]]/daily_activity3[[#This Row],[TotalSteps]],0)</f>
        <v>6.6017099482998615E-4</v>
      </c>
      <c r="T429">
        <f>IFERROR(daily_activity3[[#This Row],[TrackerDistance]]/(daily_activity3[[#This Row],[Total Mintues]]*daily_activity3[[#This Row],[Step Length]]),0)</f>
        <v>5.472252448313383</v>
      </c>
      <c r="U429">
        <v>630</v>
      </c>
      <c r="V429">
        <v>679</v>
      </c>
      <c r="W429">
        <v>49</v>
      </c>
    </row>
    <row r="430" spans="1:23" x14ac:dyDescent="0.3">
      <c r="A430">
        <v>6962181067</v>
      </c>
      <c r="B430" s="1">
        <v>42485</v>
      </c>
      <c r="C430" t="str">
        <f t="shared" si="6"/>
        <v>Monday</v>
      </c>
      <c r="D430">
        <v>13239</v>
      </c>
      <c r="E430">
        <v>9.2700004580000002</v>
      </c>
      <c r="F430">
        <v>9.0799999239999991</v>
      </c>
      <c r="G430">
        <v>2.7851750850000001</v>
      </c>
      <c r="H430">
        <v>3.0199999809999998</v>
      </c>
      <c r="I430">
        <v>1.6799999480000001</v>
      </c>
      <c r="J430">
        <v>4.4600000380000004</v>
      </c>
      <c r="K430">
        <v>0.10000000100000001</v>
      </c>
      <c r="L430">
        <v>35</v>
      </c>
      <c r="M430">
        <v>31</v>
      </c>
      <c r="N430">
        <v>282</v>
      </c>
      <c r="O430">
        <v>637</v>
      </c>
      <c r="P430">
        <v>2194</v>
      </c>
      <c r="Q430">
        <f>SUM(daily_activity3[[#This Row],[VeryActiveMinutes]:[SedentaryMinutes]])</f>
        <v>985</v>
      </c>
      <c r="R430">
        <f>daily_activity3[[#This Row],[Total Mintues]]/60</f>
        <v>16.416666666666668</v>
      </c>
      <c r="S430">
        <f>IFERROR(daily_activity3[[#This Row],[TotalDistance]]/daily_activity3[[#This Row],[TotalSteps]],0)</f>
        <v>7.0020397749074703E-4</v>
      </c>
      <c r="T430">
        <f>IFERROR(daily_activity3[[#This Row],[TrackerDistance]]/(daily_activity3[[#This Row],[Total Mintues]]*daily_activity3[[#This Row],[Step Length]]),0)</f>
        <v>13.165126635744627</v>
      </c>
      <c r="U430">
        <v>630</v>
      </c>
      <c r="V430">
        <v>679</v>
      </c>
      <c r="W430">
        <v>49</v>
      </c>
    </row>
    <row r="431" spans="1:23" x14ac:dyDescent="0.3">
      <c r="A431">
        <v>6962181067</v>
      </c>
      <c r="B431" s="1">
        <v>42486</v>
      </c>
      <c r="C431" t="str">
        <f t="shared" si="6"/>
        <v>Tuesday</v>
      </c>
      <c r="D431">
        <v>10433</v>
      </c>
      <c r="E431">
        <v>6.9000000950000002</v>
      </c>
      <c r="F431">
        <v>6.9000000950000002</v>
      </c>
      <c r="G431">
        <v>0</v>
      </c>
      <c r="H431">
        <v>2.579999924</v>
      </c>
      <c r="I431">
        <v>0.41999998700000002</v>
      </c>
      <c r="J431">
        <v>3.9000000950000002</v>
      </c>
      <c r="K431">
        <v>0</v>
      </c>
      <c r="L431">
        <v>36</v>
      </c>
      <c r="M431">
        <v>7</v>
      </c>
      <c r="N431">
        <v>254</v>
      </c>
      <c r="O431">
        <v>680</v>
      </c>
      <c r="P431">
        <v>2012</v>
      </c>
      <c r="Q431">
        <f>SUM(daily_activity3[[#This Row],[VeryActiveMinutes]:[SedentaryMinutes]])</f>
        <v>977</v>
      </c>
      <c r="R431">
        <f>daily_activity3[[#This Row],[Total Mintues]]/60</f>
        <v>16.283333333333335</v>
      </c>
      <c r="S431">
        <f>IFERROR(daily_activity3[[#This Row],[TotalDistance]]/daily_activity3[[#This Row],[TotalSteps]],0)</f>
        <v>6.6136299194862456E-4</v>
      </c>
      <c r="T431">
        <f>IFERROR(daily_activity3[[#This Row],[TrackerDistance]]/(daily_activity3[[#This Row],[Total Mintues]]*daily_activity3[[#This Row],[Step Length]]),0)</f>
        <v>10.678607983623337</v>
      </c>
      <c r="U431">
        <v>630</v>
      </c>
      <c r="V431">
        <v>679</v>
      </c>
      <c r="W431">
        <v>49</v>
      </c>
    </row>
    <row r="432" spans="1:23" x14ac:dyDescent="0.3">
      <c r="A432">
        <v>6962181067</v>
      </c>
      <c r="B432" s="1">
        <v>42487</v>
      </c>
      <c r="C432" t="str">
        <f t="shared" si="6"/>
        <v>Wednesday</v>
      </c>
      <c r="D432">
        <v>10320</v>
      </c>
      <c r="E432">
        <v>6.8200001720000003</v>
      </c>
      <c r="F432">
        <v>6.8200001720000003</v>
      </c>
      <c r="G432">
        <v>0</v>
      </c>
      <c r="H432">
        <v>0.55000001200000004</v>
      </c>
      <c r="I432">
        <v>2.0199999809999998</v>
      </c>
      <c r="J432">
        <v>4.25</v>
      </c>
      <c r="K432">
        <v>0</v>
      </c>
      <c r="L432">
        <v>7</v>
      </c>
      <c r="M432">
        <v>38</v>
      </c>
      <c r="N432">
        <v>279</v>
      </c>
      <c r="O432">
        <v>697</v>
      </c>
      <c r="P432">
        <v>2034</v>
      </c>
      <c r="Q432">
        <f>SUM(daily_activity3[[#This Row],[VeryActiveMinutes]:[SedentaryMinutes]])</f>
        <v>1021</v>
      </c>
      <c r="R432">
        <f>daily_activity3[[#This Row],[Total Mintues]]/60</f>
        <v>17.016666666666666</v>
      </c>
      <c r="S432">
        <f>IFERROR(daily_activity3[[#This Row],[TotalDistance]]/daily_activity3[[#This Row],[TotalSteps]],0)</f>
        <v>6.6085272984496124E-4</v>
      </c>
      <c r="T432">
        <f>IFERROR(daily_activity3[[#This Row],[TrackerDistance]]/(daily_activity3[[#This Row],[Total Mintues]]*daily_activity3[[#This Row],[Step Length]]),0)</f>
        <v>10.107737512242899</v>
      </c>
      <c r="U432">
        <v>630</v>
      </c>
      <c r="V432">
        <v>679</v>
      </c>
      <c r="W432">
        <v>49</v>
      </c>
    </row>
    <row r="433" spans="1:23" x14ac:dyDescent="0.3">
      <c r="A433">
        <v>6962181067</v>
      </c>
      <c r="B433" s="1">
        <v>42488</v>
      </c>
      <c r="C433" t="str">
        <f t="shared" si="6"/>
        <v>Thursday</v>
      </c>
      <c r="D433">
        <v>12627</v>
      </c>
      <c r="E433">
        <v>8.3500003809999992</v>
      </c>
      <c r="F433">
        <v>8.3500003809999992</v>
      </c>
      <c r="G433">
        <v>0</v>
      </c>
      <c r="H433">
        <v>2.5099999899999998</v>
      </c>
      <c r="I433">
        <v>0.23999999499999999</v>
      </c>
      <c r="J433">
        <v>5.5900001530000001</v>
      </c>
      <c r="K433">
        <v>0</v>
      </c>
      <c r="L433">
        <v>38</v>
      </c>
      <c r="M433">
        <v>8</v>
      </c>
      <c r="N433">
        <v>288</v>
      </c>
      <c r="O433">
        <v>621</v>
      </c>
      <c r="P433">
        <v>2182</v>
      </c>
      <c r="Q433">
        <f>SUM(daily_activity3[[#This Row],[VeryActiveMinutes]:[SedentaryMinutes]])</f>
        <v>955</v>
      </c>
      <c r="R433">
        <f>daily_activity3[[#This Row],[Total Mintues]]/60</f>
        <v>15.916666666666666</v>
      </c>
      <c r="S433">
        <f>IFERROR(daily_activity3[[#This Row],[TotalDistance]]/daily_activity3[[#This Row],[TotalSteps]],0)</f>
        <v>6.6128141134077763E-4</v>
      </c>
      <c r="T433">
        <f>IFERROR(daily_activity3[[#This Row],[TrackerDistance]]/(daily_activity3[[#This Row],[Total Mintues]]*daily_activity3[[#This Row],[Step Length]]),0)</f>
        <v>13.221989528795811</v>
      </c>
      <c r="U433">
        <v>630</v>
      </c>
      <c r="V433">
        <v>679</v>
      </c>
      <c r="W433">
        <v>49</v>
      </c>
    </row>
    <row r="434" spans="1:23" x14ac:dyDescent="0.3">
      <c r="A434">
        <v>6962181067</v>
      </c>
      <c r="B434" s="1">
        <v>42489</v>
      </c>
      <c r="C434" t="str">
        <f t="shared" si="6"/>
        <v>Friday</v>
      </c>
      <c r="D434">
        <v>10762</v>
      </c>
      <c r="E434">
        <v>7.1100001339999999</v>
      </c>
      <c r="F434">
        <v>7.1100001339999999</v>
      </c>
      <c r="G434">
        <v>0</v>
      </c>
      <c r="H434">
        <v>0.81999999300000004</v>
      </c>
      <c r="I434">
        <v>0.47999998900000002</v>
      </c>
      <c r="J434">
        <v>5.8099999430000002</v>
      </c>
      <c r="K434">
        <v>0</v>
      </c>
      <c r="L434">
        <v>12</v>
      </c>
      <c r="M434">
        <v>15</v>
      </c>
      <c r="N434">
        <v>369</v>
      </c>
      <c r="O434">
        <v>645</v>
      </c>
      <c r="P434">
        <v>2254</v>
      </c>
      <c r="Q434">
        <f>SUM(daily_activity3[[#This Row],[VeryActiveMinutes]:[SedentaryMinutes]])</f>
        <v>1041</v>
      </c>
      <c r="R434">
        <f>daily_activity3[[#This Row],[Total Mintues]]/60</f>
        <v>17.350000000000001</v>
      </c>
      <c r="S434">
        <f>IFERROR(daily_activity3[[#This Row],[TotalDistance]]/daily_activity3[[#This Row],[TotalSteps]],0)</f>
        <v>6.6065788273555104E-4</v>
      </c>
      <c r="T434">
        <f>IFERROR(daily_activity3[[#This Row],[TrackerDistance]]/(daily_activity3[[#This Row],[Total Mintues]]*daily_activity3[[#This Row],[Step Length]]),0)</f>
        <v>10.338136407300672</v>
      </c>
      <c r="U434">
        <v>630</v>
      </c>
      <c r="V434">
        <v>679</v>
      </c>
      <c r="W434">
        <v>49</v>
      </c>
    </row>
    <row r="435" spans="1:23" x14ac:dyDescent="0.3">
      <c r="A435">
        <v>6962181067</v>
      </c>
      <c r="B435" s="1">
        <v>42490</v>
      </c>
      <c r="C435" t="str">
        <f t="shared" si="6"/>
        <v>Saturday</v>
      </c>
      <c r="D435">
        <v>10081</v>
      </c>
      <c r="E435">
        <v>6.6599998469999999</v>
      </c>
      <c r="F435">
        <v>6.6599998469999999</v>
      </c>
      <c r="G435">
        <v>0</v>
      </c>
      <c r="H435">
        <v>2.2400000100000002</v>
      </c>
      <c r="I435">
        <v>0.75999998999999996</v>
      </c>
      <c r="J435">
        <v>3.670000076</v>
      </c>
      <c r="K435">
        <v>0</v>
      </c>
      <c r="L435">
        <v>32</v>
      </c>
      <c r="M435">
        <v>16</v>
      </c>
      <c r="N435">
        <v>237</v>
      </c>
      <c r="O435">
        <v>731</v>
      </c>
      <c r="P435">
        <v>2002</v>
      </c>
      <c r="Q435">
        <f>SUM(daily_activity3[[#This Row],[VeryActiveMinutes]:[SedentaryMinutes]])</f>
        <v>1016</v>
      </c>
      <c r="R435">
        <f>daily_activity3[[#This Row],[Total Mintues]]/60</f>
        <v>16.933333333333334</v>
      </c>
      <c r="S435">
        <f>IFERROR(daily_activity3[[#This Row],[TotalDistance]]/daily_activity3[[#This Row],[TotalSteps]],0)</f>
        <v>6.6064872998710441E-4</v>
      </c>
      <c r="T435">
        <f>IFERROR(daily_activity3[[#This Row],[TrackerDistance]]/(daily_activity3[[#This Row],[Total Mintues]]*daily_activity3[[#This Row],[Step Length]]),0)</f>
        <v>9.9222440944881889</v>
      </c>
      <c r="U435">
        <v>630</v>
      </c>
      <c r="V435">
        <v>679</v>
      </c>
      <c r="W435">
        <v>49</v>
      </c>
    </row>
    <row r="436" spans="1:23" x14ac:dyDescent="0.3">
      <c r="A436">
        <v>7007744171</v>
      </c>
      <c r="B436" s="1">
        <v>42473</v>
      </c>
      <c r="C436" t="str">
        <f t="shared" si="6"/>
        <v>Wednesday</v>
      </c>
      <c r="D436">
        <v>12862</v>
      </c>
      <c r="E436">
        <v>9.6499996190000008</v>
      </c>
      <c r="F436">
        <v>8.6000003809999992</v>
      </c>
      <c r="G436">
        <v>4.8513069150000003</v>
      </c>
      <c r="H436">
        <v>4.6100001339999999</v>
      </c>
      <c r="I436">
        <v>0.560000002</v>
      </c>
      <c r="J436">
        <v>4.4800000190000002</v>
      </c>
      <c r="K436">
        <v>0</v>
      </c>
      <c r="L436">
        <v>56</v>
      </c>
      <c r="M436">
        <v>22</v>
      </c>
      <c r="N436">
        <v>261</v>
      </c>
      <c r="O436">
        <v>1101</v>
      </c>
      <c r="P436">
        <v>2742</v>
      </c>
      <c r="Q436">
        <f>SUM(daily_activity3[[#This Row],[VeryActiveMinutes]:[SedentaryMinutes]])</f>
        <v>1440</v>
      </c>
      <c r="R436">
        <f>daily_activity3[[#This Row],[Total Mintues]]/60</f>
        <v>24</v>
      </c>
      <c r="S436">
        <f>IFERROR(daily_activity3[[#This Row],[TotalDistance]]/daily_activity3[[#This Row],[TotalSteps]],0)</f>
        <v>7.5027208979940919E-4</v>
      </c>
      <c r="T436">
        <f>IFERROR(daily_activity3[[#This Row],[TrackerDistance]]/(daily_activity3[[#This Row],[Total Mintues]]*daily_activity3[[#This Row],[Step Length]]),0)</f>
        <v>7.9600755086095134</v>
      </c>
      <c r="U436">
        <v>79</v>
      </c>
      <c r="V436">
        <v>82</v>
      </c>
      <c r="W436">
        <v>3</v>
      </c>
    </row>
    <row r="437" spans="1:23" x14ac:dyDescent="0.3">
      <c r="A437">
        <v>7007744171</v>
      </c>
      <c r="B437" s="1">
        <v>42474</v>
      </c>
      <c r="C437" t="str">
        <f t="shared" si="6"/>
        <v>Thursday</v>
      </c>
      <c r="D437">
        <v>11179</v>
      </c>
      <c r="E437">
        <v>8.2399997710000008</v>
      </c>
      <c r="F437">
        <v>7.4800000190000002</v>
      </c>
      <c r="G437">
        <v>3.2854149339999998</v>
      </c>
      <c r="H437">
        <v>2.9500000480000002</v>
      </c>
      <c r="I437">
        <v>0.34000000400000002</v>
      </c>
      <c r="J437">
        <v>4.9600000380000004</v>
      </c>
      <c r="K437">
        <v>0</v>
      </c>
      <c r="L437">
        <v>34</v>
      </c>
      <c r="M437">
        <v>6</v>
      </c>
      <c r="N437">
        <v>304</v>
      </c>
      <c r="O437">
        <v>1096</v>
      </c>
      <c r="P437">
        <v>2668</v>
      </c>
      <c r="Q437">
        <f>SUM(daily_activity3[[#This Row],[VeryActiveMinutes]:[SedentaryMinutes]])</f>
        <v>1440</v>
      </c>
      <c r="R437">
        <f>daily_activity3[[#This Row],[Total Mintues]]/60</f>
        <v>24</v>
      </c>
      <c r="S437">
        <f>IFERROR(daily_activity3[[#This Row],[TotalDistance]]/daily_activity3[[#This Row],[TotalSteps]],0)</f>
        <v>7.3709632086948747E-4</v>
      </c>
      <c r="T437">
        <f>IFERROR(daily_activity3[[#This Row],[TrackerDistance]]/(daily_activity3[[#This Row],[Total Mintues]]*daily_activity3[[#This Row],[Step Length]]),0)</f>
        <v>7.0471718696295502</v>
      </c>
      <c r="U437">
        <v>79</v>
      </c>
      <c r="V437">
        <v>82</v>
      </c>
      <c r="W437">
        <v>3</v>
      </c>
    </row>
    <row r="438" spans="1:23" x14ac:dyDescent="0.3">
      <c r="A438">
        <v>7007744171</v>
      </c>
      <c r="B438" s="1">
        <v>42475</v>
      </c>
      <c r="C438" t="str">
        <f t="shared" si="6"/>
        <v>Friday</v>
      </c>
      <c r="D438">
        <v>5273</v>
      </c>
      <c r="E438">
        <v>3.5299999710000001</v>
      </c>
      <c r="F438">
        <v>3.5299999710000001</v>
      </c>
      <c r="G438">
        <v>0</v>
      </c>
      <c r="H438">
        <v>0</v>
      </c>
      <c r="I438">
        <v>0</v>
      </c>
      <c r="J438">
        <v>3.5299999710000001</v>
      </c>
      <c r="K438">
        <v>0</v>
      </c>
      <c r="L438">
        <v>0</v>
      </c>
      <c r="M438">
        <v>0</v>
      </c>
      <c r="N438">
        <v>202</v>
      </c>
      <c r="O438">
        <v>1238</v>
      </c>
      <c r="P438">
        <v>2098</v>
      </c>
      <c r="Q438">
        <f>SUM(daily_activity3[[#This Row],[VeryActiveMinutes]:[SedentaryMinutes]])</f>
        <v>1440</v>
      </c>
      <c r="R438">
        <f>daily_activity3[[#This Row],[Total Mintues]]/60</f>
        <v>24</v>
      </c>
      <c r="S438">
        <f>IFERROR(daily_activity3[[#This Row],[TotalDistance]]/daily_activity3[[#This Row],[TotalSteps]],0)</f>
        <v>6.6944812649345721E-4</v>
      </c>
      <c r="T438">
        <f>IFERROR(daily_activity3[[#This Row],[TrackerDistance]]/(daily_activity3[[#This Row],[Total Mintues]]*daily_activity3[[#This Row],[Step Length]]),0)</f>
        <v>3.661805555555556</v>
      </c>
      <c r="U438">
        <v>79</v>
      </c>
      <c r="V438">
        <v>82</v>
      </c>
      <c r="W438">
        <v>3</v>
      </c>
    </row>
    <row r="439" spans="1:23" x14ac:dyDescent="0.3">
      <c r="A439">
        <v>7007744171</v>
      </c>
      <c r="B439" s="1">
        <v>42476</v>
      </c>
      <c r="C439" t="str">
        <f t="shared" si="6"/>
        <v>Saturday</v>
      </c>
      <c r="D439">
        <v>4631</v>
      </c>
      <c r="E439">
        <v>3.0999999049999998</v>
      </c>
      <c r="F439">
        <v>3.0999999049999998</v>
      </c>
      <c r="G439">
        <v>0</v>
      </c>
      <c r="H439">
        <v>0</v>
      </c>
      <c r="I439">
        <v>0</v>
      </c>
      <c r="J439">
        <v>3.0999999049999998</v>
      </c>
      <c r="K439">
        <v>0</v>
      </c>
      <c r="L439">
        <v>0</v>
      </c>
      <c r="M439">
        <v>0</v>
      </c>
      <c r="N439">
        <v>203</v>
      </c>
      <c r="O439">
        <v>1155</v>
      </c>
      <c r="P439">
        <v>2076</v>
      </c>
      <c r="Q439">
        <f>SUM(daily_activity3[[#This Row],[VeryActiveMinutes]:[SedentaryMinutes]])</f>
        <v>1358</v>
      </c>
      <c r="R439">
        <f>daily_activity3[[#This Row],[Total Mintues]]/60</f>
        <v>22.633333333333333</v>
      </c>
      <c r="S439">
        <f>IFERROR(daily_activity3[[#This Row],[TotalDistance]]/daily_activity3[[#This Row],[TotalSteps]],0)</f>
        <v>6.6940183653638522E-4</v>
      </c>
      <c r="T439">
        <f>IFERROR(daily_activity3[[#This Row],[TrackerDistance]]/(daily_activity3[[#This Row],[Total Mintues]]*daily_activity3[[#This Row],[Step Length]]),0)</f>
        <v>3.410162002945508</v>
      </c>
      <c r="U439">
        <v>79</v>
      </c>
      <c r="V439">
        <v>82</v>
      </c>
      <c r="W439">
        <v>3</v>
      </c>
    </row>
    <row r="440" spans="1:23" x14ac:dyDescent="0.3">
      <c r="A440">
        <v>7007744171</v>
      </c>
      <c r="B440" s="1">
        <v>42477</v>
      </c>
      <c r="C440" t="str">
        <f t="shared" si="6"/>
        <v>Sunday</v>
      </c>
      <c r="D440">
        <v>8059</v>
      </c>
      <c r="E440">
        <v>5.3899998660000001</v>
      </c>
      <c r="F440">
        <v>5.3899998660000001</v>
      </c>
      <c r="G440">
        <v>0</v>
      </c>
      <c r="H440">
        <v>0</v>
      </c>
      <c r="I440">
        <v>0</v>
      </c>
      <c r="J440">
        <v>5.3899998660000001</v>
      </c>
      <c r="K440">
        <v>0</v>
      </c>
      <c r="L440">
        <v>0</v>
      </c>
      <c r="M440">
        <v>0</v>
      </c>
      <c r="N440">
        <v>305</v>
      </c>
      <c r="O440">
        <v>1135</v>
      </c>
      <c r="P440">
        <v>2383</v>
      </c>
      <c r="Q440">
        <f>SUM(daily_activity3[[#This Row],[VeryActiveMinutes]:[SedentaryMinutes]])</f>
        <v>1440</v>
      </c>
      <c r="R440">
        <f>daily_activity3[[#This Row],[Total Mintues]]/60</f>
        <v>24</v>
      </c>
      <c r="S440">
        <f>IFERROR(daily_activity3[[#This Row],[TotalDistance]]/daily_activity3[[#This Row],[TotalSteps]],0)</f>
        <v>6.6881745452289365E-4</v>
      </c>
      <c r="T440">
        <f>IFERROR(daily_activity3[[#This Row],[TrackerDistance]]/(daily_activity3[[#This Row],[Total Mintues]]*daily_activity3[[#This Row],[Step Length]]),0)</f>
        <v>5.5965277777777782</v>
      </c>
      <c r="U440">
        <v>79</v>
      </c>
      <c r="V440">
        <v>82</v>
      </c>
      <c r="W440">
        <v>3</v>
      </c>
    </row>
    <row r="441" spans="1:23" x14ac:dyDescent="0.3">
      <c r="A441">
        <v>7007744171</v>
      </c>
      <c r="B441" s="1">
        <v>42478</v>
      </c>
      <c r="C441" t="str">
        <f t="shared" si="6"/>
        <v>Monday</v>
      </c>
      <c r="D441">
        <v>14816</v>
      </c>
      <c r="E441">
        <v>10.97999954</v>
      </c>
      <c r="F441">
        <v>9.9099998469999999</v>
      </c>
      <c r="G441">
        <v>4.9305500980000003</v>
      </c>
      <c r="H441">
        <v>3.789999962</v>
      </c>
      <c r="I441">
        <v>2.119999886</v>
      </c>
      <c r="J441">
        <v>5.0500001909999996</v>
      </c>
      <c r="K441">
        <v>0.02</v>
      </c>
      <c r="L441">
        <v>48</v>
      </c>
      <c r="M441">
        <v>31</v>
      </c>
      <c r="N441">
        <v>284</v>
      </c>
      <c r="O441">
        <v>1077</v>
      </c>
      <c r="P441">
        <v>2832</v>
      </c>
      <c r="Q441">
        <f>SUM(daily_activity3[[#This Row],[VeryActiveMinutes]:[SedentaryMinutes]])</f>
        <v>1440</v>
      </c>
      <c r="R441">
        <f>daily_activity3[[#This Row],[Total Mintues]]/60</f>
        <v>24</v>
      </c>
      <c r="S441">
        <f>IFERROR(daily_activity3[[#This Row],[TotalDistance]]/daily_activity3[[#This Row],[TotalSteps]],0)</f>
        <v>7.4109068169546431E-4</v>
      </c>
      <c r="T441">
        <f>IFERROR(daily_activity3[[#This Row],[TrackerDistance]]/(daily_activity3[[#This Row],[Total Mintues]]*daily_activity3[[#This Row],[Step Length]]),0)</f>
        <v>9.2862378493951088</v>
      </c>
      <c r="U441">
        <v>79</v>
      </c>
      <c r="V441">
        <v>82</v>
      </c>
      <c r="W441">
        <v>3</v>
      </c>
    </row>
    <row r="442" spans="1:23" x14ac:dyDescent="0.3">
      <c r="A442">
        <v>7007744171</v>
      </c>
      <c r="B442" s="1">
        <v>42479</v>
      </c>
      <c r="C442" t="str">
        <f t="shared" si="6"/>
        <v>Tuesday</v>
      </c>
      <c r="D442">
        <v>14194</v>
      </c>
      <c r="E442">
        <v>10.47999954</v>
      </c>
      <c r="F442">
        <v>9.5</v>
      </c>
      <c r="G442">
        <v>4.9421420100000004</v>
      </c>
      <c r="H442">
        <v>4.4099998469999999</v>
      </c>
      <c r="I442">
        <v>0.75999998999999996</v>
      </c>
      <c r="J442">
        <v>5.3099999430000002</v>
      </c>
      <c r="K442">
        <v>0</v>
      </c>
      <c r="L442">
        <v>53</v>
      </c>
      <c r="M442">
        <v>17</v>
      </c>
      <c r="N442">
        <v>304</v>
      </c>
      <c r="O442">
        <v>1066</v>
      </c>
      <c r="P442">
        <v>2812</v>
      </c>
      <c r="Q442">
        <f>SUM(daily_activity3[[#This Row],[VeryActiveMinutes]:[SedentaryMinutes]])</f>
        <v>1440</v>
      </c>
      <c r="R442">
        <f>daily_activity3[[#This Row],[Total Mintues]]/60</f>
        <v>24</v>
      </c>
      <c r="S442">
        <f>IFERROR(daily_activity3[[#This Row],[TotalDistance]]/daily_activity3[[#This Row],[TotalSteps]],0)</f>
        <v>7.3834011131464E-4</v>
      </c>
      <c r="T442">
        <f>IFERROR(daily_activity3[[#This Row],[TrackerDistance]]/(daily_activity3[[#This Row],[Total Mintues]]*daily_activity3[[#This Row],[Step Length]]),0)</f>
        <v>8.9352076653070363</v>
      </c>
      <c r="U442">
        <v>79</v>
      </c>
      <c r="V442">
        <v>82</v>
      </c>
      <c r="W442">
        <v>3</v>
      </c>
    </row>
    <row r="443" spans="1:23" x14ac:dyDescent="0.3">
      <c r="A443">
        <v>7007744171</v>
      </c>
      <c r="B443" s="1">
        <v>42480</v>
      </c>
      <c r="C443" t="str">
        <f t="shared" si="6"/>
        <v>Wednesday</v>
      </c>
      <c r="D443">
        <v>15566</v>
      </c>
      <c r="E443">
        <v>11.31000042</v>
      </c>
      <c r="F443">
        <v>10.40999985</v>
      </c>
      <c r="G443">
        <v>4.924840927</v>
      </c>
      <c r="H443">
        <v>4.7899999619999996</v>
      </c>
      <c r="I443">
        <v>0.670000017</v>
      </c>
      <c r="J443">
        <v>5.8600001339999999</v>
      </c>
      <c r="K443">
        <v>0</v>
      </c>
      <c r="L443">
        <v>60</v>
      </c>
      <c r="M443">
        <v>33</v>
      </c>
      <c r="N443">
        <v>347</v>
      </c>
      <c r="O443">
        <v>1000</v>
      </c>
      <c r="P443">
        <v>3096</v>
      </c>
      <c r="Q443">
        <f>SUM(daily_activity3[[#This Row],[VeryActiveMinutes]:[SedentaryMinutes]])</f>
        <v>1440</v>
      </c>
      <c r="R443">
        <f>daily_activity3[[#This Row],[Total Mintues]]/60</f>
        <v>24</v>
      </c>
      <c r="S443">
        <f>IFERROR(daily_activity3[[#This Row],[TotalDistance]]/daily_activity3[[#This Row],[TotalSteps]],0)</f>
        <v>7.2658360657844019E-4</v>
      </c>
      <c r="T443">
        <f>IFERROR(daily_activity3[[#This Row],[TrackerDistance]]/(daily_activity3[[#This Row],[Total Mintues]]*daily_activity3[[#This Row],[Step Length]]),0)</f>
        <v>9.9495316121195163</v>
      </c>
      <c r="U443">
        <v>79</v>
      </c>
      <c r="V443">
        <v>82</v>
      </c>
      <c r="W443">
        <v>3</v>
      </c>
    </row>
    <row r="444" spans="1:23" x14ac:dyDescent="0.3">
      <c r="A444">
        <v>7007744171</v>
      </c>
      <c r="B444" s="1">
        <v>42481</v>
      </c>
      <c r="C444" t="str">
        <f t="shared" si="6"/>
        <v>Thursday</v>
      </c>
      <c r="D444">
        <v>13744</v>
      </c>
      <c r="E444">
        <v>9.1899995800000003</v>
      </c>
      <c r="F444">
        <v>9.1899995800000003</v>
      </c>
      <c r="G444">
        <v>0</v>
      </c>
      <c r="H444">
        <v>2.1500000950000002</v>
      </c>
      <c r="I444">
        <v>1.8700000050000001</v>
      </c>
      <c r="J444">
        <v>5.170000076</v>
      </c>
      <c r="K444">
        <v>0</v>
      </c>
      <c r="L444">
        <v>30</v>
      </c>
      <c r="M444">
        <v>34</v>
      </c>
      <c r="N444">
        <v>327</v>
      </c>
      <c r="O444">
        <v>1049</v>
      </c>
      <c r="P444">
        <v>2763</v>
      </c>
      <c r="Q444">
        <f>SUM(daily_activity3[[#This Row],[VeryActiveMinutes]:[SedentaryMinutes]])</f>
        <v>1440</v>
      </c>
      <c r="R444">
        <f>daily_activity3[[#This Row],[Total Mintues]]/60</f>
        <v>24</v>
      </c>
      <c r="S444">
        <f>IFERROR(daily_activity3[[#This Row],[TotalDistance]]/daily_activity3[[#This Row],[TotalSteps]],0)</f>
        <v>6.6865538271245633E-4</v>
      </c>
      <c r="T444">
        <f>IFERROR(daily_activity3[[#This Row],[TrackerDistance]]/(daily_activity3[[#This Row],[Total Mintues]]*daily_activity3[[#This Row],[Step Length]]),0)</f>
        <v>9.5444444444444443</v>
      </c>
      <c r="U444">
        <v>79</v>
      </c>
      <c r="V444">
        <v>82</v>
      </c>
      <c r="W444">
        <v>3</v>
      </c>
    </row>
    <row r="445" spans="1:23" x14ac:dyDescent="0.3">
      <c r="A445">
        <v>7007744171</v>
      </c>
      <c r="B445" s="1">
        <v>42482</v>
      </c>
      <c r="C445" t="str">
        <f t="shared" si="6"/>
        <v>Friday</v>
      </c>
      <c r="D445">
        <v>15299</v>
      </c>
      <c r="E445">
        <v>10.239999770000001</v>
      </c>
      <c r="F445">
        <v>10.239999770000001</v>
      </c>
      <c r="G445">
        <v>0</v>
      </c>
      <c r="H445">
        <v>4.0999999049999998</v>
      </c>
      <c r="I445">
        <v>1.7599999900000001</v>
      </c>
      <c r="J445">
        <v>4.3699998860000004</v>
      </c>
      <c r="K445">
        <v>0</v>
      </c>
      <c r="L445">
        <v>64</v>
      </c>
      <c r="M445">
        <v>50</v>
      </c>
      <c r="N445">
        <v>261</v>
      </c>
      <c r="O445">
        <v>1065</v>
      </c>
      <c r="P445">
        <v>2889</v>
      </c>
      <c r="Q445">
        <f>SUM(daily_activity3[[#This Row],[VeryActiveMinutes]:[SedentaryMinutes]])</f>
        <v>1440</v>
      </c>
      <c r="R445">
        <f>daily_activity3[[#This Row],[Total Mintues]]/60</f>
        <v>24</v>
      </c>
      <c r="S445">
        <f>IFERROR(daily_activity3[[#This Row],[TotalDistance]]/daily_activity3[[#This Row],[TotalSteps]],0)</f>
        <v>6.6932477743643381E-4</v>
      </c>
      <c r="T445">
        <f>IFERROR(daily_activity3[[#This Row],[TrackerDistance]]/(daily_activity3[[#This Row],[Total Mintues]]*daily_activity3[[#This Row],[Step Length]]),0)</f>
        <v>10.624305555555555</v>
      </c>
      <c r="U445">
        <v>79</v>
      </c>
      <c r="V445">
        <v>82</v>
      </c>
      <c r="W445">
        <v>3</v>
      </c>
    </row>
    <row r="446" spans="1:23" x14ac:dyDescent="0.3">
      <c r="A446">
        <v>7007744171</v>
      </c>
      <c r="B446" s="1">
        <v>42483</v>
      </c>
      <c r="C446" t="str">
        <f t="shared" si="6"/>
        <v>Saturday</v>
      </c>
      <c r="D446">
        <v>8093</v>
      </c>
      <c r="E446">
        <v>5.4099998469999999</v>
      </c>
      <c r="F446">
        <v>5.4099998469999999</v>
      </c>
      <c r="G446">
        <v>0</v>
      </c>
      <c r="H446">
        <v>0.12999999500000001</v>
      </c>
      <c r="I446">
        <v>1.1299999949999999</v>
      </c>
      <c r="J446">
        <v>4.1500000950000002</v>
      </c>
      <c r="K446">
        <v>0</v>
      </c>
      <c r="L446">
        <v>2</v>
      </c>
      <c r="M446">
        <v>25</v>
      </c>
      <c r="N446">
        <v>223</v>
      </c>
      <c r="O446">
        <v>1190</v>
      </c>
      <c r="P446">
        <v>2284</v>
      </c>
      <c r="Q446">
        <f>SUM(daily_activity3[[#This Row],[VeryActiveMinutes]:[SedentaryMinutes]])</f>
        <v>1440</v>
      </c>
      <c r="R446">
        <f>daily_activity3[[#This Row],[Total Mintues]]/60</f>
        <v>24</v>
      </c>
      <c r="S446">
        <f>IFERROR(daily_activity3[[#This Row],[TotalDistance]]/daily_activity3[[#This Row],[TotalSteps]],0)</f>
        <v>6.6847891350549859E-4</v>
      </c>
      <c r="T446">
        <f>IFERROR(daily_activity3[[#This Row],[TrackerDistance]]/(daily_activity3[[#This Row],[Total Mintues]]*daily_activity3[[#This Row],[Step Length]]),0)</f>
        <v>5.6201388888888886</v>
      </c>
      <c r="U446">
        <v>79</v>
      </c>
      <c r="V446">
        <v>82</v>
      </c>
      <c r="W446">
        <v>3</v>
      </c>
    </row>
    <row r="447" spans="1:23" x14ac:dyDescent="0.3">
      <c r="A447">
        <v>7007744171</v>
      </c>
      <c r="B447" s="1">
        <v>42484</v>
      </c>
      <c r="C447" t="str">
        <f t="shared" si="6"/>
        <v>Sunday</v>
      </c>
      <c r="D447">
        <v>11085</v>
      </c>
      <c r="E447">
        <v>7.420000076</v>
      </c>
      <c r="F447">
        <v>7.420000076</v>
      </c>
      <c r="G447">
        <v>0</v>
      </c>
      <c r="H447">
        <v>0</v>
      </c>
      <c r="I447">
        <v>0</v>
      </c>
      <c r="J447">
        <v>7.420000076</v>
      </c>
      <c r="K447">
        <v>0</v>
      </c>
      <c r="L447">
        <v>0</v>
      </c>
      <c r="M447">
        <v>0</v>
      </c>
      <c r="N447">
        <v>419</v>
      </c>
      <c r="O447">
        <v>1021</v>
      </c>
      <c r="P447">
        <v>2667</v>
      </c>
      <c r="Q447">
        <f>SUM(daily_activity3[[#This Row],[VeryActiveMinutes]:[SedentaryMinutes]])</f>
        <v>1440</v>
      </c>
      <c r="R447">
        <f>daily_activity3[[#This Row],[Total Mintues]]/60</f>
        <v>24</v>
      </c>
      <c r="S447">
        <f>IFERROR(daily_activity3[[#This Row],[TotalDistance]]/daily_activity3[[#This Row],[TotalSteps]],0)</f>
        <v>6.6937303346865137E-4</v>
      </c>
      <c r="T447">
        <f>IFERROR(daily_activity3[[#This Row],[TrackerDistance]]/(daily_activity3[[#This Row],[Total Mintues]]*daily_activity3[[#This Row],[Step Length]]),0)</f>
        <v>7.697916666666667</v>
      </c>
      <c r="U447">
        <v>79</v>
      </c>
      <c r="V447">
        <v>82</v>
      </c>
      <c r="W447">
        <v>3</v>
      </c>
    </row>
    <row r="448" spans="1:23" x14ac:dyDescent="0.3">
      <c r="A448">
        <v>7007744171</v>
      </c>
      <c r="B448" s="1">
        <v>42485</v>
      </c>
      <c r="C448" t="str">
        <f t="shared" si="6"/>
        <v>Monday</v>
      </c>
      <c r="D448">
        <v>18229</v>
      </c>
      <c r="E448">
        <v>13.34000015</v>
      </c>
      <c r="F448">
        <v>12.19999981</v>
      </c>
      <c r="G448">
        <v>4.8617920879999996</v>
      </c>
      <c r="H448">
        <v>4.3099999430000002</v>
      </c>
      <c r="I448">
        <v>1.3700000050000001</v>
      </c>
      <c r="J448">
        <v>7.670000076</v>
      </c>
      <c r="K448">
        <v>0</v>
      </c>
      <c r="L448">
        <v>51</v>
      </c>
      <c r="M448">
        <v>24</v>
      </c>
      <c r="N448">
        <v>379</v>
      </c>
      <c r="O448">
        <v>986</v>
      </c>
      <c r="P448">
        <v>3055</v>
      </c>
      <c r="Q448">
        <f>SUM(daily_activity3[[#This Row],[VeryActiveMinutes]:[SedentaryMinutes]])</f>
        <v>1440</v>
      </c>
      <c r="R448">
        <f>daily_activity3[[#This Row],[Total Mintues]]/60</f>
        <v>24</v>
      </c>
      <c r="S448">
        <f>IFERROR(daily_activity3[[#This Row],[TotalDistance]]/daily_activity3[[#This Row],[TotalSteps]],0)</f>
        <v>7.3180098469471716E-4</v>
      </c>
      <c r="T448">
        <f>IFERROR(daily_activity3[[#This Row],[TrackerDistance]]/(daily_activity3[[#This Row],[Total Mintues]]*daily_activity3[[#This Row],[Step Length]]),0)</f>
        <v>11.577221495284137</v>
      </c>
      <c r="U448">
        <v>79</v>
      </c>
      <c r="V448">
        <v>82</v>
      </c>
      <c r="W448">
        <v>3</v>
      </c>
    </row>
    <row r="449" spans="1:23" x14ac:dyDescent="0.3">
      <c r="A449">
        <v>7007744171</v>
      </c>
      <c r="B449" s="1">
        <v>42486</v>
      </c>
      <c r="C449" t="str">
        <f t="shared" si="6"/>
        <v>Tuesday</v>
      </c>
      <c r="D449">
        <v>15090</v>
      </c>
      <c r="E449">
        <v>10.100000380000001</v>
      </c>
      <c r="F449">
        <v>10.100000380000001</v>
      </c>
      <c r="G449">
        <v>0</v>
      </c>
      <c r="H449">
        <v>0.93000000699999996</v>
      </c>
      <c r="I449">
        <v>0.939999998</v>
      </c>
      <c r="J449">
        <v>8.2299995419999998</v>
      </c>
      <c r="K449">
        <v>0</v>
      </c>
      <c r="L449">
        <v>16</v>
      </c>
      <c r="M449">
        <v>22</v>
      </c>
      <c r="N449">
        <v>424</v>
      </c>
      <c r="O449">
        <v>978</v>
      </c>
      <c r="P449">
        <v>2939</v>
      </c>
      <c r="Q449">
        <f>SUM(daily_activity3[[#This Row],[VeryActiveMinutes]:[SedentaryMinutes]])</f>
        <v>1440</v>
      </c>
      <c r="R449">
        <f>daily_activity3[[#This Row],[Total Mintues]]/60</f>
        <v>24</v>
      </c>
      <c r="S449">
        <f>IFERROR(daily_activity3[[#This Row],[TotalDistance]]/daily_activity3[[#This Row],[TotalSteps]],0)</f>
        <v>6.6931745394300873E-4</v>
      </c>
      <c r="T449">
        <f>IFERROR(daily_activity3[[#This Row],[TrackerDistance]]/(daily_activity3[[#This Row],[Total Mintues]]*daily_activity3[[#This Row],[Step Length]]),0)</f>
        <v>10.479166666666666</v>
      </c>
      <c r="U449">
        <v>79</v>
      </c>
      <c r="V449">
        <v>82</v>
      </c>
      <c r="W449">
        <v>3</v>
      </c>
    </row>
    <row r="450" spans="1:23" x14ac:dyDescent="0.3">
      <c r="A450">
        <v>7007744171</v>
      </c>
      <c r="B450" s="1">
        <v>42487</v>
      </c>
      <c r="C450" t="str">
        <f t="shared" si="6"/>
        <v>Wednesday</v>
      </c>
      <c r="D450">
        <v>13541</v>
      </c>
      <c r="E450">
        <v>10.22000027</v>
      </c>
      <c r="F450">
        <v>9.0600004199999997</v>
      </c>
      <c r="G450">
        <v>4.8856048579999998</v>
      </c>
      <c r="H450">
        <v>4.2699999809999998</v>
      </c>
      <c r="I450">
        <v>0.66000002599999996</v>
      </c>
      <c r="J450">
        <v>5.2899999619999996</v>
      </c>
      <c r="K450">
        <v>0</v>
      </c>
      <c r="L450">
        <v>50</v>
      </c>
      <c r="M450">
        <v>12</v>
      </c>
      <c r="N450">
        <v>337</v>
      </c>
      <c r="O450">
        <v>1041</v>
      </c>
      <c r="P450">
        <v>2830</v>
      </c>
      <c r="Q450">
        <f>SUM(daily_activity3[[#This Row],[VeryActiveMinutes]:[SedentaryMinutes]])</f>
        <v>1440</v>
      </c>
      <c r="R450">
        <f>daily_activity3[[#This Row],[Total Mintues]]/60</f>
        <v>24</v>
      </c>
      <c r="S450">
        <f>IFERROR(daily_activity3[[#This Row],[TotalDistance]]/daily_activity3[[#This Row],[TotalSteps]],0)</f>
        <v>7.5474486891662356E-4</v>
      </c>
      <c r="T450">
        <f>IFERROR(daily_activity3[[#This Row],[TrackerDistance]]/(daily_activity3[[#This Row],[Total Mintues]]*daily_activity3[[#This Row],[Step Length]]),0)</f>
        <v>8.3361506880656524</v>
      </c>
      <c r="U450">
        <v>79</v>
      </c>
      <c r="V450">
        <v>82</v>
      </c>
      <c r="W450">
        <v>3</v>
      </c>
    </row>
    <row r="451" spans="1:23" x14ac:dyDescent="0.3">
      <c r="A451">
        <v>7007744171</v>
      </c>
      <c r="B451" s="1">
        <v>42488</v>
      </c>
      <c r="C451" t="str">
        <f t="shared" ref="C451:C514" si="7">TEXT(B451,"dddd")</f>
        <v>Thursday</v>
      </c>
      <c r="D451">
        <v>15128</v>
      </c>
      <c r="E451">
        <v>10.119999890000001</v>
      </c>
      <c r="F451">
        <v>10.119999890000001</v>
      </c>
      <c r="G451">
        <v>0</v>
      </c>
      <c r="H451">
        <v>1.0900000329999999</v>
      </c>
      <c r="I451">
        <v>0.769999981</v>
      </c>
      <c r="J451">
        <v>8.2600002289999992</v>
      </c>
      <c r="K451">
        <v>0</v>
      </c>
      <c r="L451">
        <v>16</v>
      </c>
      <c r="M451">
        <v>16</v>
      </c>
      <c r="N451">
        <v>401</v>
      </c>
      <c r="O451">
        <v>1007</v>
      </c>
      <c r="P451">
        <v>2836</v>
      </c>
      <c r="Q451">
        <f>SUM(daily_activity3[[#This Row],[VeryActiveMinutes]:[SedentaryMinutes]])</f>
        <v>1440</v>
      </c>
      <c r="R451">
        <f>daily_activity3[[#This Row],[Total Mintues]]/60</f>
        <v>24</v>
      </c>
      <c r="S451">
        <f>IFERROR(daily_activity3[[#This Row],[TotalDistance]]/daily_activity3[[#This Row],[TotalSteps]],0)</f>
        <v>6.6895821589106294E-4</v>
      </c>
      <c r="T451">
        <f>IFERROR(daily_activity3[[#This Row],[TrackerDistance]]/(daily_activity3[[#This Row],[Total Mintues]]*daily_activity3[[#This Row],[Step Length]]),0)</f>
        <v>10.505555555555556</v>
      </c>
      <c r="U451">
        <v>79</v>
      </c>
      <c r="V451">
        <v>82</v>
      </c>
      <c r="W451">
        <v>3</v>
      </c>
    </row>
    <row r="452" spans="1:23" x14ac:dyDescent="0.3">
      <c r="A452">
        <v>7007744171</v>
      </c>
      <c r="B452" s="1">
        <v>42489</v>
      </c>
      <c r="C452" t="str">
        <f t="shared" si="7"/>
        <v>Friday</v>
      </c>
      <c r="D452">
        <v>20067</v>
      </c>
      <c r="E452">
        <v>14.30000019</v>
      </c>
      <c r="F452">
        <v>13.420000079999999</v>
      </c>
      <c r="G452">
        <v>4.9111461639999998</v>
      </c>
      <c r="H452">
        <v>4.3099999430000002</v>
      </c>
      <c r="I452">
        <v>2.0499999519999998</v>
      </c>
      <c r="J452">
        <v>7.9499998090000004</v>
      </c>
      <c r="K452">
        <v>0</v>
      </c>
      <c r="L452">
        <v>55</v>
      </c>
      <c r="M452">
        <v>42</v>
      </c>
      <c r="N452">
        <v>382</v>
      </c>
      <c r="O452">
        <v>961</v>
      </c>
      <c r="P452">
        <v>3180</v>
      </c>
      <c r="Q452">
        <f>SUM(daily_activity3[[#This Row],[VeryActiveMinutes]:[SedentaryMinutes]])</f>
        <v>1440</v>
      </c>
      <c r="R452">
        <f>daily_activity3[[#This Row],[Total Mintues]]/60</f>
        <v>24</v>
      </c>
      <c r="S452">
        <f>IFERROR(daily_activity3[[#This Row],[TotalDistance]]/daily_activity3[[#This Row],[TotalSteps]],0)</f>
        <v>7.1261275676483781E-4</v>
      </c>
      <c r="T452">
        <f>IFERROR(daily_activity3[[#This Row],[TrackerDistance]]/(daily_activity3[[#This Row],[Total Mintues]]*daily_activity3[[#This Row],[Step Length]]),0)</f>
        <v>13.077852468301261</v>
      </c>
      <c r="U452">
        <v>79</v>
      </c>
      <c r="V452">
        <v>82</v>
      </c>
      <c r="W452">
        <v>3</v>
      </c>
    </row>
    <row r="453" spans="1:23" x14ac:dyDescent="0.3">
      <c r="A453">
        <v>7007744171</v>
      </c>
      <c r="B453" s="1">
        <v>42490</v>
      </c>
      <c r="C453" t="str">
        <f t="shared" si="7"/>
        <v>Saturday</v>
      </c>
      <c r="D453">
        <v>3761</v>
      </c>
      <c r="E453">
        <v>2.5199999809999998</v>
      </c>
      <c r="F453">
        <v>2.5199999809999998</v>
      </c>
      <c r="G453">
        <v>0</v>
      </c>
      <c r="H453">
        <v>0</v>
      </c>
      <c r="I453">
        <v>0</v>
      </c>
      <c r="J453">
        <v>2.5199999809999998</v>
      </c>
      <c r="K453">
        <v>0</v>
      </c>
      <c r="L453">
        <v>0</v>
      </c>
      <c r="M453">
        <v>0</v>
      </c>
      <c r="N453">
        <v>200</v>
      </c>
      <c r="O453">
        <v>1240</v>
      </c>
      <c r="P453">
        <v>2051</v>
      </c>
      <c r="Q453">
        <f>SUM(daily_activity3[[#This Row],[VeryActiveMinutes]:[SedentaryMinutes]])</f>
        <v>1440</v>
      </c>
      <c r="R453">
        <f>daily_activity3[[#This Row],[Total Mintues]]/60</f>
        <v>24</v>
      </c>
      <c r="S453">
        <f>IFERROR(daily_activity3[[#This Row],[TotalDistance]]/daily_activity3[[#This Row],[TotalSteps]],0)</f>
        <v>6.7003456022334484E-4</v>
      </c>
      <c r="T453">
        <f>IFERROR(daily_activity3[[#This Row],[TrackerDistance]]/(daily_activity3[[#This Row],[Total Mintues]]*daily_activity3[[#This Row],[Step Length]]),0)</f>
        <v>2.6118055555555553</v>
      </c>
      <c r="U453">
        <v>79</v>
      </c>
      <c r="V453">
        <v>82</v>
      </c>
      <c r="W453">
        <v>3</v>
      </c>
    </row>
    <row r="454" spans="1:23" x14ac:dyDescent="0.3">
      <c r="A454">
        <v>7086361926</v>
      </c>
      <c r="B454" s="1">
        <v>42473</v>
      </c>
      <c r="C454" t="str">
        <f t="shared" si="7"/>
        <v>Wednesday</v>
      </c>
      <c r="D454">
        <v>5813</v>
      </c>
      <c r="E454">
        <v>3.619999886</v>
      </c>
      <c r="F454">
        <v>3.619999886</v>
      </c>
      <c r="G454">
        <v>0</v>
      </c>
      <c r="H454">
        <v>0.560000002</v>
      </c>
      <c r="I454">
        <v>0.209999993</v>
      </c>
      <c r="J454">
        <v>2.8399999139999998</v>
      </c>
      <c r="K454">
        <v>0</v>
      </c>
      <c r="L454">
        <v>31</v>
      </c>
      <c r="M454">
        <v>26</v>
      </c>
      <c r="N454">
        <v>155</v>
      </c>
      <c r="O454">
        <v>744</v>
      </c>
      <c r="P454">
        <v>2516</v>
      </c>
      <c r="Q454">
        <f>SUM(daily_activity3[[#This Row],[VeryActiveMinutes]:[SedentaryMinutes]])</f>
        <v>956</v>
      </c>
      <c r="R454">
        <f>daily_activity3[[#This Row],[Total Mintues]]/60</f>
        <v>15.933333333333334</v>
      </c>
      <c r="S454">
        <f>IFERROR(daily_activity3[[#This Row],[TotalDistance]]/daily_activity3[[#This Row],[TotalSteps]],0)</f>
        <v>6.2274211009805613E-4</v>
      </c>
      <c r="T454">
        <f>IFERROR(daily_activity3[[#This Row],[TrackerDistance]]/(daily_activity3[[#This Row],[Total Mintues]]*daily_activity3[[#This Row],[Step Length]]),0)</f>
        <v>6.0805439330543924</v>
      </c>
      <c r="U454">
        <v>451</v>
      </c>
      <c r="V454">
        <v>465</v>
      </c>
      <c r="W454">
        <v>14</v>
      </c>
    </row>
    <row r="455" spans="1:23" x14ac:dyDescent="0.3">
      <c r="A455">
        <v>7086361926</v>
      </c>
      <c r="B455" s="1">
        <v>42474</v>
      </c>
      <c r="C455" t="str">
        <f t="shared" si="7"/>
        <v>Thursday</v>
      </c>
      <c r="D455">
        <v>9123</v>
      </c>
      <c r="E455">
        <v>6.1199998860000004</v>
      </c>
      <c r="F455">
        <v>6.1199998860000004</v>
      </c>
      <c r="G455">
        <v>0</v>
      </c>
      <c r="H455">
        <v>2.0299999710000001</v>
      </c>
      <c r="I455">
        <v>0.33000001299999998</v>
      </c>
      <c r="J455">
        <v>3.6600000860000002</v>
      </c>
      <c r="K455">
        <v>0</v>
      </c>
      <c r="L455">
        <v>35</v>
      </c>
      <c r="M455">
        <v>32</v>
      </c>
      <c r="N455">
        <v>189</v>
      </c>
      <c r="O455">
        <v>787</v>
      </c>
      <c r="P455">
        <v>2734</v>
      </c>
      <c r="Q455">
        <f>SUM(daily_activity3[[#This Row],[VeryActiveMinutes]:[SedentaryMinutes]])</f>
        <v>1043</v>
      </c>
      <c r="R455">
        <f>daily_activity3[[#This Row],[Total Mintues]]/60</f>
        <v>17.383333333333333</v>
      </c>
      <c r="S455">
        <f>IFERROR(daily_activity3[[#This Row],[TotalDistance]]/daily_activity3[[#This Row],[TotalSteps]],0)</f>
        <v>6.7083195067412036E-4</v>
      </c>
      <c r="T455">
        <f>IFERROR(daily_activity3[[#This Row],[TrackerDistance]]/(daily_activity3[[#This Row],[Total Mintues]]*daily_activity3[[#This Row],[Step Length]]),0)</f>
        <v>8.7468839884947283</v>
      </c>
      <c r="U455">
        <v>451</v>
      </c>
      <c r="V455">
        <v>465</v>
      </c>
      <c r="W455">
        <v>14</v>
      </c>
    </row>
    <row r="456" spans="1:23" x14ac:dyDescent="0.3">
      <c r="A456">
        <v>7086361926</v>
      </c>
      <c r="B456" s="1">
        <v>42475</v>
      </c>
      <c r="C456" t="str">
        <f t="shared" si="7"/>
        <v>Friday</v>
      </c>
      <c r="D456">
        <v>8585</v>
      </c>
      <c r="E456">
        <v>5.670000076</v>
      </c>
      <c r="F456">
        <v>5.670000076</v>
      </c>
      <c r="G456">
        <v>0</v>
      </c>
      <c r="H456">
        <v>2.039999962</v>
      </c>
      <c r="I456">
        <v>1.1100000139999999</v>
      </c>
      <c r="J456">
        <v>2.5299999710000001</v>
      </c>
      <c r="K456">
        <v>0</v>
      </c>
      <c r="L456">
        <v>30</v>
      </c>
      <c r="M456">
        <v>21</v>
      </c>
      <c r="N456">
        <v>139</v>
      </c>
      <c r="O456">
        <v>864</v>
      </c>
      <c r="P456">
        <v>2395</v>
      </c>
      <c r="Q456">
        <f>SUM(daily_activity3[[#This Row],[VeryActiveMinutes]:[SedentaryMinutes]])</f>
        <v>1054</v>
      </c>
      <c r="R456">
        <f>daily_activity3[[#This Row],[Total Mintues]]/60</f>
        <v>17.566666666666666</v>
      </c>
      <c r="S456">
        <f>IFERROR(daily_activity3[[#This Row],[TotalDistance]]/daily_activity3[[#This Row],[TotalSteps]],0)</f>
        <v>6.6045428957483979E-4</v>
      </c>
      <c r="T456">
        <f>IFERROR(daily_activity3[[#This Row],[TrackerDistance]]/(daily_activity3[[#This Row],[Total Mintues]]*daily_activity3[[#This Row],[Step Length]]),0)</f>
        <v>8.1451612903225801</v>
      </c>
      <c r="U456">
        <v>451</v>
      </c>
      <c r="V456">
        <v>465</v>
      </c>
      <c r="W456">
        <v>14</v>
      </c>
    </row>
    <row r="457" spans="1:23" x14ac:dyDescent="0.3">
      <c r="A457">
        <v>7086361926</v>
      </c>
      <c r="B457" s="1">
        <v>42476</v>
      </c>
      <c r="C457" t="str">
        <f t="shared" si="7"/>
        <v>Saturday</v>
      </c>
      <c r="D457">
        <v>31</v>
      </c>
      <c r="E457">
        <v>0.01</v>
      </c>
      <c r="F457">
        <v>0.01</v>
      </c>
      <c r="G457">
        <v>0</v>
      </c>
      <c r="H457">
        <v>0</v>
      </c>
      <c r="I457">
        <v>0</v>
      </c>
      <c r="J457">
        <v>0.01</v>
      </c>
      <c r="K457">
        <v>0</v>
      </c>
      <c r="L457">
        <v>0</v>
      </c>
      <c r="M457">
        <v>0</v>
      </c>
      <c r="N457">
        <v>3</v>
      </c>
      <c r="O457">
        <v>1437</v>
      </c>
      <c r="P457">
        <v>1635</v>
      </c>
      <c r="Q457">
        <f>SUM(daily_activity3[[#This Row],[VeryActiveMinutes]:[SedentaryMinutes]])</f>
        <v>1440</v>
      </c>
      <c r="R457">
        <f>daily_activity3[[#This Row],[Total Mintues]]/60</f>
        <v>24</v>
      </c>
      <c r="S457">
        <f>IFERROR(daily_activity3[[#This Row],[TotalDistance]]/daily_activity3[[#This Row],[TotalSteps]],0)</f>
        <v>3.2258064516129032E-4</v>
      </c>
      <c r="T457">
        <f>IFERROR(daily_activity3[[#This Row],[TrackerDistance]]/(daily_activity3[[#This Row],[Total Mintues]]*daily_activity3[[#This Row],[Step Length]]),0)</f>
        <v>2.1527777777777778E-2</v>
      </c>
      <c r="U457">
        <v>451</v>
      </c>
      <c r="V457">
        <v>465</v>
      </c>
      <c r="W457">
        <v>14</v>
      </c>
    </row>
    <row r="458" spans="1:23" x14ac:dyDescent="0.3">
      <c r="A458">
        <v>7086361926</v>
      </c>
      <c r="B458" s="1">
        <v>42477</v>
      </c>
      <c r="C458" t="str">
        <f t="shared" si="7"/>
        <v>Sunday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1440</v>
      </c>
      <c r="P458">
        <v>1629</v>
      </c>
      <c r="Q458">
        <f>SUM(daily_activity3[[#This Row],[VeryActiveMinutes]:[SedentaryMinutes]])</f>
        <v>1440</v>
      </c>
      <c r="R458">
        <f>daily_activity3[[#This Row],[Total Mintues]]/60</f>
        <v>24</v>
      </c>
      <c r="S458">
        <f>IFERROR(daily_activity3[[#This Row],[TotalDistance]]/daily_activity3[[#This Row],[TotalSteps]],0)</f>
        <v>0</v>
      </c>
      <c r="T458">
        <f>IFERROR(daily_activity3[[#This Row],[TrackerDistance]]/(daily_activity3[[#This Row],[Total Mintues]]*daily_activity3[[#This Row],[Step Length]]),0)</f>
        <v>0</v>
      </c>
      <c r="U458">
        <v>451</v>
      </c>
      <c r="V458">
        <v>465</v>
      </c>
      <c r="W458">
        <v>14</v>
      </c>
    </row>
    <row r="459" spans="1:23" x14ac:dyDescent="0.3">
      <c r="A459">
        <v>7086361926</v>
      </c>
      <c r="B459" s="1">
        <v>42478</v>
      </c>
      <c r="C459" t="str">
        <f t="shared" si="7"/>
        <v>Monday</v>
      </c>
      <c r="D459">
        <v>9827</v>
      </c>
      <c r="E459">
        <v>6.7100000380000004</v>
      </c>
      <c r="F459">
        <v>6.7100000380000004</v>
      </c>
      <c r="G459">
        <v>0</v>
      </c>
      <c r="H459">
        <v>3.170000076</v>
      </c>
      <c r="I459">
        <v>1.2200000289999999</v>
      </c>
      <c r="J459">
        <v>2.3099999430000002</v>
      </c>
      <c r="K459">
        <v>0</v>
      </c>
      <c r="L459">
        <v>61</v>
      </c>
      <c r="M459">
        <v>51</v>
      </c>
      <c r="N459">
        <v>114</v>
      </c>
      <c r="O459">
        <v>1136</v>
      </c>
      <c r="P459">
        <v>2743</v>
      </c>
      <c r="Q459">
        <f>SUM(daily_activity3[[#This Row],[VeryActiveMinutes]:[SedentaryMinutes]])</f>
        <v>1362</v>
      </c>
      <c r="R459">
        <f>daily_activity3[[#This Row],[Total Mintues]]/60</f>
        <v>22.7</v>
      </c>
      <c r="S459">
        <f>IFERROR(daily_activity3[[#This Row],[TotalDistance]]/daily_activity3[[#This Row],[TotalSteps]],0)</f>
        <v>6.8281266286760974E-4</v>
      </c>
      <c r="T459">
        <f>IFERROR(daily_activity3[[#This Row],[TrackerDistance]]/(daily_activity3[[#This Row],[Total Mintues]]*daily_activity3[[#This Row],[Step Length]]),0)</f>
        <v>7.2151248164464024</v>
      </c>
      <c r="U459">
        <v>451</v>
      </c>
      <c r="V459">
        <v>465</v>
      </c>
      <c r="W459">
        <v>14</v>
      </c>
    </row>
    <row r="460" spans="1:23" x14ac:dyDescent="0.3">
      <c r="A460">
        <v>7086361926</v>
      </c>
      <c r="B460" s="1">
        <v>42479</v>
      </c>
      <c r="C460" t="str">
        <f t="shared" si="7"/>
        <v>Tuesday</v>
      </c>
      <c r="D460">
        <v>10688</v>
      </c>
      <c r="E460">
        <v>7.2899999619999996</v>
      </c>
      <c r="F460">
        <v>7.2899999619999996</v>
      </c>
      <c r="G460">
        <v>0</v>
      </c>
      <c r="H460">
        <v>3.5299999710000001</v>
      </c>
      <c r="I460">
        <v>1.230000019</v>
      </c>
      <c r="J460">
        <v>2.5099999899999998</v>
      </c>
      <c r="K460">
        <v>0</v>
      </c>
      <c r="L460">
        <v>67</v>
      </c>
      <c r="M460">
        <v>69</v>
      </c>
      <c r="N460">
        <v>124</v>
      </c>
      <c r="O460">
        <v>671</v>
      </c>
      <c r="P460">
        <v>2944</v>
      </c>
      <c r="Q460">
        <f>SUM(daily_activity3[[#This Row],[VeryActiveMinutes]:[SedentaryMinutes]])</f>
        <v>931</v>
      </c>
      <c r="R460">
        <f>daily_activity3[[#This Row],[Total Mintues]]/60</f>
        <v>15.516666666666667</v>
      </c>
      <c r="S460">
        <f>IFERROR(daily_activity3[[#This Row],[TotalDistance]]/daily_activity3[[#This Row],[TotalSteps]],0)</f>
        <v>6.8207334973802386E-4</v>
      </c>
      <c r="T460">
        <f>IFERROR(daily_activity3[[#This Row],[TrackerDistance]]/(daily_activity3[[#This Row],[Total Mintues]]*daily_activity3[[#This Row],[Step Length]]),0)</f>
        <v>11.48012889366273</v>
      </c>
      <c r="U460">
        <v>451</v>
      </c>
      <c r="V460">
        <v>465</v>
      </c>
      <c r="W460">
        <v>14</v>
      </c>
    </row>
    <row r="461" spans="1:23" x14ac:dyDescent="0.3">
      <c r="A461">
        <v>7086361926</v>
      </c>
      <c r="B461" s="1">
        <v>42480</v>
      </c>
      <c r="C461" t="str">
        <f t="shared" si="7"/>
        <v>Wednesday</v>
      </c>
      <c r="D461">
        <v>14365</v>
      </c>
      <c r="E461">
        <v>10.64000034</v>
      </c>
      <c r="F461">
        <v>10.64000034</v>
      </c>
      <c r="G461">
        <v>0</v>
      </c>
      <c r="H461">
        <v>7.6399998660000001</v>
      </c>
      <c r="I461">
        <v>0.44999998800000002</v>
      </c>
      <c r="J461">
        <v>2.539999962</v>
      </c>
      <c r="K461">
        <v>0</v>
      </c>
      <c r="L461">
        <v>87</v>
      </c>
      <c r="M461">
        <v>13</v>
      </c>
      <c r="N461">
        <v>145</v>
      </c>
      <c r="O461">
        <v>797</v>
      </c>
      <c r="P461">
        <v>2997</v>
      </c>
      <c r="Q461">
        <f>SUM(daily_activity3[[#This Row],[VeryActiveMinutes]:[SedentaryMinutes]])</f>
        <v>1042</v>
      </c>
      <c r="R461">
        <f>daily_activity3[[#This Row],[Total Mintues]]/60</f>
        <v>17.366666666666667</v>
      </c>
      <c r="S461">
        <f>IFERROR(daily_activity3[[#This Row],[TotalDistance]]/daily_activity3[[#This Row],[TotalSteps]],0)</f>
        <v>7.4068919874695444E-4</v>
      </c>
      <c r="T461">
        <f>IFERROR(daily_activity3[[#This Row],[TrackerDistance]]/(daily_activity3[[#This Row],[Total Mintues]]*daily_activity3[[#This Row],[Step Length]]),0)</f>
        <v>13.78598848368522</v>
      </c>
      <c r="U461">
        <v>451</v>
      </c>
      <c r="V461">
        <v>465</v>
      </c>
      <c r="W461">
        <v>14</v>
      </c>
    </row>
    <row r="462" spans="1:23" x14ac:dyDescent="0.3">
      <c r="A462">
        <v>7086361926</v>
      </c>
      <c r="B462" s="1">
        <v>42481</v>
      </c>
      <c r="C462" t="str">
        <f t="shared" si="7"/>
        <v>Thursday</v>
      </c>
      <c r="D462">
        <v>9469</v>
      </c>
      <c r="E462">
        <v>6.1799998279999997</v>
      </c>
      <c r="F462">
        <v>6.1799998279999997</v>
      </c>
      <c r="G462">
        <v>0</v>
      </c>
      <c r="H462">
        <v>1.3600000139999999</v>
      </c>
      <c r="I462">
        <v>0.30000001199999998</v>
      </c>
      <c r="J462">
        <v>4.5100002290000001</v>
      </c>
      <c r="K462">
        <v>0</v>
      </c>
      <c r="L462">
        <v>19</v>
      </c>
      <c r="M462">
        <v>6</v>
      </c>
      <c r="N462">
        <v>206</v>
      </c>
      <c r="O462">
        <v>758</v>
      </c>
      <c r="P462">
        <v>2463</v>
      </c>
      <c r="Q462">
        <f>SUM(daily_activity3[[#This Row],[VeryActiveMinutes]:[SedentaryMinutes]])</f>
        <v>989</v>
      </c>
      <c r="R462">
        <f>daily_activity3[[#This Row],[Total Mintues]]/60</f>
        <v>16.483333333333334</v>
      </c>
      <c r="S462">
        <f>IFERROR(daily_activity3[[#This Row],[TotalDistance]]/daily_activity3[[#This Row],[TotalSteps]],0)</f>
        <v>6.5265601731967471E-4</v>
      </c>
      <c r="T462">
        <f>IFERROR(daily_activity3[[#This Row],[TrackerDistance]]/(daily_activity3[[#This Row],[Total Mintues]]*daily_activity3[[#This Row],[Step Length]]),0)</f>
        <v>9.5743174924165828</v>
      </c>
      <c r="U462">
        <v>451</v>
      </c>
      <c r="V462">
        <v>465</v>
      </c>
      <c r="W462">
        <v>14</v>
      </c>
    </row>
    <row r="463" spans="1:23" x14ac:dyDescent="0.3">
      <c r="A463">
        <v>7086361926</v>
      </c>
      <c r="B463" s="1">
        <v>42482</v>
      </c>
      <c r="C463" t="str">
        <f t="shared" si="7"/>
        <v>Friday</v>
      </c>
      <c r="D463">
        <v>9753</v>
      </c>
      <c r="E463">
        <v>6.5300002099999999</v>
      </c>
      <c r="F463">
        <v>6.5300002099999999</v>
      </c>
      <c r="G463">
        <v>0</v>
      </c>
      <c r="H463">
        <v>2.869999886</v>
      </c>
      <c r="I463">
        <v>0.97000002900000004</v>
      </c>
      <c r="J463">
        <v>2.670000076</v>
      </c>
      <c r="K463">
        <v>0</v>
      </c>
      <c r="L463">
        <v>58</v>
      </c>
      <c r="M463">
        <v>59</v>
      </c>
      <c r="N463">
        <v>153</v>
      </c>
      <c r="O463">
        <v>762</v>
      </c>
      <c r="P463">
        <v>2846</v>
      </c>
      <c r="Q463">
        <f>SUM(daily_activity3[[#This Row],[VeryActiveMinutes]:[SedentaryMinutes]])</f>
        <v>1032</v>
      </c>
      <c r="R463">
        <f>daily_activity3[[#This Row],[Total Mintues]]/60</f>
        <v>17.2</v>
      </c>
      <c r="S463">
        <f>IFERROR(daily_activity3[[#This Row],[TotalDistance]]/daily_activity3[[#This Row],[TotalSteps]],0)</f>
        <v>6.6953759971290889E-4</v>
      </c>
      <c r="T463">
        <f>IFERROR(daily_activity3[[#This Row],[TrackerDistance]]/(daily_activity3[[#This Row],[Total Mintues]]*daily_activity3[[#This Row],[Step Length]]),0)</f>
        <v>9.4505813953488378</v>
      </c>
      <c r="U463">
        <v>451</v>
      </c>
      <c r="V463">
        <v>465</v>
      </c>
      <c r="W463">
        <v>14</v>
      </c>
    </row>
    <row r="464" spans="1:23" x14ac:dyDescent="0.3">
      <c r="A464">
        <v>7086361926</v>
      </c>
      <c r="B464" s="1">
        <v>42483</v>
      </c>
      <c r="C464" t="str">
        <f t="shared" si="7"/>
        <v>Saturday</v>
      </c>
      <c r="D464">
        <v>2817</v>
      </c>
      <c r="E464">
        <v>1.809999943</v>
      </c>
      <c r="F464">
        <v>1.809999943</v>
      </c>
      <c r="G464">
        <v>0</v>
      </c>
      <c r="H464">
        <v>0</v>
      </c>
      <c r="I464">
        <v>0</v>
      </c>
      <c r="J464">
        <v>1.7999999520000001</v>
      </c>
      <c r="K464">
        <v>0</v>
      </c>
      <c r="L464">
        <v>0</v>
      </c>
      <c r="M464">
        <v>0</v>
      </c>
      <c r="N464">
        <v>90</v>
      </c>
      <c r="O464">
        <v>1350</v>
      </c>
      <c r="P464">
        <v>1965</v>
      </c>
      <c r="Q464">
        <f>SUM(daily_activity3[[#This Row],[VeryActiveMinutes]:[SedentaryMinutes]])</f>
        <v>1440</v>
      </c>
      <c r="R464">
        <f>daily_activity3[[#This Row],[Total Mintues]]/60</f>
        <v>24</v>
      </c>
      <c r="S464">
        <f>IFERROR(daily_activity3[[#This Row],[TotalDistance]]/daily_activity3[[#This Row],[TotalSteps]],0)</f>
        <v>6.4252749130280437E-4</v>
      </c>
      <c r="T464">
        <f>IFERROR(daily_activity3[[#This Row],[TrackerDistance]]/(daily_activity3[[#This Row],[Total Mintues]]*daily_activity3[[#This Row],[Step Length]]),0)</f>
        <v>1.95625</v>
      </c>
      <c r="U464">
        <v>451</v>
      </c>
      <c r="V464">
        <v>465</v>
      </c>
      <c r="W464">
        <v>14</v>
      </c>
    </row>
    <row r="465" spans="1:23" x14ac:dyDescent="0.3">
      <c r="A465">
        <v>7086361926</v>
      </c>
      <c r="B465" s="1">
        <v>42484</v>
      </c>
      <c r="C465" t="str">
        <f t="shared" si="7"/>
        <v>Sunday</v>
      </c>
      <c r="D465">
        <v>3520</v>
      </c>
      <c r="E465">
        <v>2.1600000860000002</v>
      </c>
      <c r="F465">
        <v>2.1600000860000002</v>
      </c>
      <c r="G465">
        <v>0</v>
      </c>
      <c r="H465">
        <v>0</v>
      </c>
      <c r="I465">
        <v>0</v>
      </c>
      <c r="J465">
        <v>2.1500000950000002</v>
      </c>
      <c r="K465">
        <v>0</v>
      </c>
      <c r="L465">
        <v>0</v>
      </c>
      <c r="M465">
        <v>0</v>
      </c>
      <c r="N465">
        <v>125</v>
      </c>
      <c r="O465">
        <v>566</v>
      </c>
      <c r="P465">
        <v>2049</v>
      </c>
      <c r="Q465">
        <f>SUM(daily_activity3[[#This Row],[VeryActiveMinutes]:[SedentaryMinutes]])</f>
        <v>691</v>
      </c>
      <c r="R465">
        <f>daily_activity3[[#This Row],[Total Mintues]]/60</f>
        <v>11.516666666666667</v>
      </c>
      <c r="S465">
        <f>IFERROR(daily_activity3[[#This Row],[TotalDistance]]/daily_activity3[[#This Row],[TotalSteps]],0)</f>
        <v>6.1363638806818184E-4</v>
      </c>
      <c r="T465">
        <f>IFERROR(daily_activity3[[#This Row],[TrackerDistance]]/(daily_activity3[[#This Row],[Total Mintues]]*daily_activity3[[#This Row],[Step Length]]),0)</f>
        <v>5.0940665701881329</v>
      </c>
      <c r="U465">
        <v>451</v>
      </c>
      <c r="V465">
        <v>465</v>
      </c>
      <c r="W465">
        <v>14</v>
      </c>
    </row>
    <row r="466" spans="1:23" x14ac:dyDescent="0.3">
      <c r="A466">
        <v>7086361926</v>
      </c>
      <c r="B466" s="1">
        <v>42485</v>
      </c>
      <c r="C466" t="str">
        <f t="shared" si="7"/>
        <v>Monday</v>
      </c>
      <c r="D466">
        <v>10091</v>
      </c>
      <c r="E466">
        <v>6.8200001720000003</v>
      </c>
      <c r="F466">
        <v>6.8200001720000003</v>
      </c>
      <c r="G466">
        <v>0</v>
      </c>
      <c r="H466">
        <v>3.75</v>
      </c>
      <c r="I466">
        <v>0.69999998799999996</v>
      </c>
      <c r="J466">
        <v>2.369999886</v>
      </c>
      <c r="K466">
        <v>0</v>
      </c>
      <c r="L466">
        <v>69</v>
      </c>
      <c r="M466">
        <v>39</v>
      </c>
      <c r="N466">
        <v>129</v>
      </c>
      <c r="O466">
        <v>706</v>
      </c>
      <c r="P466">
        <v>2752</v>
      </c>
      <c r="Q466">
        <f>SUM(daily_activity3[[#This Row],[VeryActiveMinutes]:[SedentaryMinutes]])</f>
        <v>943</v>
      </c>
      <c r="R466">
        <f>daily_activity3[[#This Row],[Total Mintues]]/60</f>
        <v>15.716666666666667</v>
      </c>
      <c r="S466">
        <f>IFERROR(daily_activity3[[#This Row],[TotalDistance]]/daily_activity3[[#This Row],[TotalSteps]],0)</f>
        <v>6.7584978416410665E-4</v>
      </c>
      <c r="T466">
        <f>IFERROR(daily_activity3[[#This Row],[TrackerDistance]]/(daily_activity3[[#This Row],[Total Mintues]]*daily_activity3[[#This Row],[Step Length]]),0)</f>
        <v>10.700954400848357</v>
      </c>
      <c r="U466">
        <v>451</v>
      </c>
      <c r="V466">
        <v>465</v>
      </c>
      <c r="W466">
        <v>14</v>
      </c>
    </row>
    <row r="467" spans="1:23" x14ac:dyDescent="0.3">
      <c r="A467">
        <v>7086361926</v>
      </c>
      <c r="B467" s="1">
        <v>42486</v>
      </c>
      <c r="C467" t="str">
        <f t="shared" si="7"/>
        <v>Tuesday</v>
      </c>
      <c r="D467">
        <v>10387</v>
      </c>
      <c r="E467">
        <v>7.0700001720000003</v>
      </c>
      <c r="F467">
        <v>7.0700001720000003</v>
      </c>
      <c r="G467">
        <v>0</v>
      </c>
      <c r="H467">
        <v>4.1599998469999999</v>
      </c>
      <c r="I467">
        <v>0.769999981</v>
      </c>
      <c r="J467">
        <v>2.119999886</v>
      </c>
      <c r="K467">
        <v>0</v>
      </c>
      <c r="L467">
        <v>70</v>
      </c>
      <c r="M467">
        <v>33</v>
      </c>
      <c r="N467">
        <v>132</v>
      </c>
      <c r="O467">
        <v>726</v>
      </c>
      <c r="P467">
        <v>2781</v>
      </c>
      <c r="Q467">
        <f>SUM(daily_activity3[[#This Row],[VeryActiveMinutes]:[SedentaryMinutes]])</f>
        <v>961</v>
      </c>
      <c r="R467">
        <f>daily_activity3[[#This Row],[Total Mintues]]/60</f>
        <v>16.016666666666666</v>
      </c>
      <c r="S467">
        <f>IFERROR(daily_activity3[[#This Row],[TotalDistance]]/daily_activity3[[#This Row],[TotalSteps]],0)</f>
        <v>6.8065853201116787E-4</v>
      </c>
      <c r="T467">
        <f>IFERROR(daily_activity3[[#This Row],[TrackerDistance]]/(daily_activity3[[#This Row],[Total Mintues]]*daily_activity3[[#This Row],[Step Length]]),0)</f>
        <v>10.808532778355879</v>
      </c>
      <c r="U467">
        <v>451</v>
      </c>
      <c r="V467">
        <v>465</v>
      </c>
      <c r="W467">
        <v>14</v>
      </c>
    </row>
    <row r="468" spans="1:23" x14ac:dyDescent="0.3">
      <c r="A468">
        <v>7086361926</v>
      </c>
      <c r="B468" s="1">
        <v>42487</v>
      </c>
      <c r="C468" t="str">
        <f t="shared" si="7"/>
        <v>Wednesday</v>
      </c>
      <c r="D468">
        <v>11107</v>
      </c>
      <c r="E468">
        <v>8.3400001530000001</v>
      </c>
      <c r="F468">
        <v>8.3400001530000001</v>
      </c>
      <c r="G468">
        <v>0</v>
      </c>
      <c r="H468">
        <v>5.6300001139999996</v>
      </c>
      <c r="I468">
        <v>0.18000000699999999</v>
      </c>
      <c r="J468">
        <v>2.5299999710000001</v>
      </c>
      <c r="K468">
        <v>0</v>
      </c>
      <c r="L468">
        <v>55</v>
      </c>
      <c r="M468">
        <v>6</v>
      </c>
      <c r="N468">
        <v>145</v>
      </c>
      <c r="O468">
        <v>829</v>
      </c>
      <c r="P468">
        <v>2693</v>
      </c>
      <c r="Q468">
        <f>SUM(daily_activity3[[#This Row],[VeryActiveMinutes]:[SedentaryMinutes]])</f>
        <v>1035</v>
      </c>
      <c r="R468">
        <f>daily_activity3[[#This Row],[Total Mintues]]/60</f>
        <v>17.25</v>
      </c>
      <c r="S468">
        <f>IFERROR(daily_activity3[[#This Row],[TotalDistance]]/daily_activity3[[#This Row],[TotalSteps]],0)</f>
        <v>7.50877838570271E-4</v>
      </c>
      <c r="T468">
        <f>IFERROR(daily_activity3[[#This Row],[TrackerDistance]]/(daily_activity3[[#This Row],[Total Mintues]]*daily_activity3[[#This Row],[Step Length]]),0)</f>
        <v>10.731400966183575</v>
      </c>
      <c r="U468">
        <v>451</v>
      </c>
      <c r="V468">
        <v>465</v>
      </c>
      <c r="W468">
        <v>14</v>
      </c>
    </row>
    <row r="469" spans="1:23" x14ac:dyDescent="0.3">
      <c r="A469">
        <v>7086361926</v>
      </c>
      <c r="B469" s="1">
        <v>42488</v>
      </c>
      <c r="C469" t="str">
        <f t="shared" si="7"/>
        <v>Thursday</v>
      </c>
      <c r="D469">
        <v>11584</v>
      </c>
      <c r="E469">
        <v>7.8000001909999996</v>
      </c>
      <c r="F469">
        <v>7.8000001909999996</v>
      </c>
      <c r="G469">
        <v>0</v>
      </c>
      <c r="H469">
        <v>2.789999962</v>
      </c>
      <c r="I469">
        <v>1.6399999860000001</v>
      </c>
      <c r="J469">
        <v>3.3599998950000001</v>
      </c>
      <c r="K469">
        <v>0</v>
      </c>
      <c r="L469">
        <v>54</v>
      </c>
      <c r="M469">
        <v>48</v>
      </c>
      <c r="N469">
        <v>161</v>
      </c>
      <c r="O469">
        <v>810</v>
      </c>
      <c r="P469">
        <v>2862</v>
      </c>
      <c r="Q469">
        <f>SUM(daily_activity3[[#This Row],[VeryActiveMinutes]:[SedentaryMinutes]])</f>
        <v>1073</v>
      </c>
      <c r="R469">
        <f>daily_activity3[[#This Row],[Total Mintues]]/60</f>
        <v>17.883333333333333</v>
      </c>
      <c r="S469">
        <f>IFERROR(daily_activity3[[#This Row],[TotalDistance]]/daily_activity3[[#This Row],[TotalSteps]],0)</f>
        <v>6.7334255792472373E-4</v>
      </c>
      <c r="T469">
        <f>IFERROR(daily_activity3[[#This Row],[TrackerDistance]]/(daily_activity3[[#This Row],[Total Mintues]]*daily_activity3[[#This Row],[Step Length]]),0)</f>
        <v>10.795899347623486</v>
      </c>
      <c r="U469">
        <v>451</v>
      </c>
      <c r="V469">
        <v>465</v>
      </c>
      <c r="W469">
        <v>14</v>
      </c>
    </row>
    <row r="470" spans="1:23" x14ac:dyDescent="0.3">
      <c r="A470">
        <v>7086361926</v>
      </c>
      <c r="B470" s="1">
        <v>42489</v>
      </c>
      <c r="C470" t="str">
        <f t="shared" si="7"/>
        <v>Friday</v>
      </c>
      <c r="D470">
        <v>7881</v>
      </c>
      <c r="E470">
        <v>4.9499998090000004</v>
      </c>
      <c r="F470">
        <v>4.9499998090000004</v>
      </c>
      <c r="G470">
        <v>0</v>
      </c>
      <c r="H470">
        <v>0.49000000999999999</v>
      </c>
      <c r="I470">
        <v>0.44999998800000002</v>
      </c>
      <c r="J470">
        <v>4</v>
      </c>
      <c r="K470">
        <v>0</v>
      </c>
      <c r="L470">
        <v>24</v>
      </c>
      <c r="M470">
        <v>36</v>
      </c>
      <c r="N470">
        <v>182</v>
      </c>
      <c r="O470">
        <v>1198</v>
      </c>
      <c r="P470">
        <v>2616</v>
      </c>
      <c r="Q470">
        <f>SUM(daily_activity3[[#This Row],[VeryActiveMinutes]:[SedentaryMinutes]])</f>
        <v>1440</v>
      </c>
      <c r="R470">
        <f>daily_activity3[[#This Row],[Total Mintues]]/60</f>
        <v>24</v>
      </c>
      <c r="S470">
        <f>IFERROR(daily_activity3[[#This Row],[TotalDistance]]/daily_activity3[[#This Row],[TotalSteps]],0)</f>
        <v>6.2809285737850534E-4</v>
      </c>
      <c r="T470">
        <f>IFERROR(daily_activity3[[#This Row],[TrackerDistance]]/(daily_activity3[[#This Row],[Total Mintues]]*daily_activity3[[#This Row],[Step Length]]),0)</f>
        <v>5.4729166666666664</v>
      </c>
      <c r="U470">
        <v>451</v>
      </c>
      <c r="V470">
        <v>465</v>
      </c>
      <c r="W470">
        <v>14</v>
      </c>
    </row>
    <row r="471" spans="1:23" x14ac:dyDescent="0.3">
      <c r="A471">
        <v>7086361926</v>
      </c>
      <c r="B471" s="1">
        <v>42490</v>
      </c>
      <c r="C471" t="str">
        <f t="shared" si="7"/>
        <v>Saturday</v>
      </c>
      <c r="D471">
        <v>14560</v>
      </c>
      <c r="E471">
        <v>9.4099998469999999</v>
      </c>
      <c r="F471">
        <v>9.4099998469999999</v>
      </c>
      <c r="G471">
        <v>0</v>
      </c>
      <c r="H471">
        <v>3.119999886</v>
      </c>
      <c r="I471">
        <v>1.039999962</v>
      </c>
      <c r="J471">
        <v>5.2399997709999999</v>
      </c>
      <c r="K471">
        <v>0</v>
      </c>
      <c r="L471">
        <v>42</v>
      </c>
      <c r="M471">
        <v>17</v>
      </c>
      <c r="N471">
        <v>308</v>
      </c>
      <c r="O471">
        <v>584</v>
      </c>
      <c r="P471">
        <v>2995</v>
      </c>
      <c r="Q471">
        <f>SUM(daily_activity3[[#This Row],[VeryActiveMinutes]:[SedentaryMinutes]])</f>
        <v>951</v>
      </c>
      <c r="R471">
        <f>daily_activity3[[#This Row],[Total Mintues]]/60</f>
        <v>15.85</v>
      </c>
      <c r="S471">
        <f>IFERROR(daily_activity3[[#This Row],[TotalDistance]]/daily_activity3[[#This Row],[TotalSteps]],0)</f>
        <v>6.4629119828296699E-4</v>
      </c>
      <c r="T471">
        <f>IFERROR(daily_activity3[[#This Row],[TrackerDistance]]/(daily_activity3[[#This Row],[Total Mintues]]*daily_activity3[[#This Row],[Step Length]]),0)</f>
        <v>15.310199789695059</v>
      </c>
      <c r="U471">
        <v>451</v>
      </c>
      <c r="V471">
        <v>465</v>
      </c>
      <c r="W471">
        <v>14</v>
      </c>
    </row>
    <row r="472" spans="1:23" x14ac:dyDescent="0.3">
      <c r="A472">
        <v>8053475328</v>
      </c>
      <c r="B472" s="1">
        <v>42473</v>
      </c>
      <c r="C472" t="str">
        <f t="shared" si="7"/>
        <v>Wednesday</v>
      </c>
      <c r="D472">
        <v>16433</v>
      </c>
      <c r="E472">
        <v>13.350000380000001</v>
      </c>
      <c r="F472">
        <v>13.350000380000001</v>
      </c>
      <c r="G472">
        <v>0</v>
      </c>
      <c r="H472">
        <v>10.43000031</v>
      </c>
      <c r="I472">
        <v>0.469999999</v>
      </c>
      <c r="J472">
        <v>2.4500000480000002</v>
      </c>
      <c r="K472">
        <v>0</v>
      </c>
      <c r="L472">
        <v>95</v>
      </c>
      <c r="M472">
        <v>12</v>
      </c>
      <c r="N472">
        <v>156</v>
      </c>
      <c r="O472">
        <v>1177</v>
      </c>
      <c r="P472">
        <v>3140</v>
      </c>
      <c r="Q472">
        <f>SUM(daily_activity3[[#This Row],[VeryActiveMinutes]:[SedentaryMinutes]])</f>
        <v>1440</v>
      </c>
      <c r="R472">
        <f>daily_activity3[[#This Row],[Total Mintues]]/60</f>
        <v>24</v>
      </c>
      <c r="S472">
        <f>IFERROR(daily_activity3[[#This Row],[TotalDistance]]/daily_activity3[[#This Row],[TotalSteps]],0)</f>
        <v>8.1238972676930571E-4</v>
      </c>
      <c r="T472">
        <f>IFERROR(daily_activity3[[#This Row],[TrackerDistance]]/(daily_activity3[[#This Row],[Total Mintues]]*daily_activity3[[#This Row],[Step Length]]),0)</f>
        <v>11.411805555555555</v>
      </c>
      <c r="U472">
        <v>486</v>
      </c>
      <c r="V472">
        <v>493</v>
      </c>
      <c r="W472">
        <v>7</v>
      </c>
    </row>
    <row r="473" spans="1:23" x14ac:dyDescent="0.3">
      <c r="A473">
        <v>8053475328</v>
      </c>
      <c r="B473" s="1">
        <v>42474</v>
      </c>
      <c r="C473" t="str">
        <f t="shared" si="7"/>
        <v>Thursday</v>
      </c>
      <c r="D473">
        <v>20159</v>
      </c>
      <c r="E473">
        <v>15.97000027</v>
      </c>
      <c r="F473">
        <v>15.97000027</v>
      </c>
      <c r="G473">
        <v>0</v>
      </c>
      <c r="H473">
        <v>12.34000015</v>
      </c>
      <c r="I473">
        <v>0.209999993</v>
      </c>
      <c r="J473">
        <v>3.3599998950000001</v>
      </c>
      <c r="K473">
        <v>0</v>
      </c>
      <c r="L473">
        <v>119</v>
      </c>
      <c r="M473">
        <v>5</v>
      </c>
      <c r="N473">
        <v>193</v>
      </c>
      <c r="O473">
        <v>1123</v>
      </c>
      <c r="P473">
        <v>3411</v>
      </c>
      <c r="Q473">
        <f>SUM(daily_activity3[[#This Row],[VeryActiveMinutes]:[SedentaryMinutes]])</f>
        <v>1440</v>
      </c>
      <c r="R473">
        <f>daily_activity3[[#This Row],[Total Mintues]]/60</f>
        <v>24</v>
      </c>
      <c r="S473">
        <f>IFERROR(daily_activity3[[#This Row],[TotalDistance]]/daily_activity3[[#This Row],[TotalSteps]],0)</f>
        <v>7.9220200754005657E-4</v>
      </c>
      <c r="T473">
        <f>IFERROR(daily_activity3[[#This Row],[TrackerDistance]]/(daily_activity3[[#This Row],[Total Mintues]]*daily_activity3[[#This Row],[Step Length]]),0)</f>
        <v>13.999305555555555</v>
      </c>
      <c r="U473">
        <v>486</v>
      </c>
      <c r="V473">
        <v>493</v>
      </c>
      <c r="W473">
        <v>7</v>
      </c>
    </row>
    <row r="474" spans="1:23" x14ac:dyDescent="0.3">
      <c r="A474">
        <v>8053475328</v>
      </c>
      <c r="B474" s="1">
        <v>42475</v>
      </c>
      <c r="C474" t="str">
        <f t="shared" si="7"/>
        <v>Friday</v>
      </c>
      <c r="D474">
        <v>20669</v>
      </c>
      <c r="E474">
        <v>16.239999770000001</v>
      </c>
      <c r="F474">
        <v>16.239999770000001</v>
      </c>
      <c r="G474">
        <v>0</v>
      </c>
      <c r="H474">
        <v>13.260000229999999</v>
      </c>
      <c r="I474">
        <v>0.38999998600000002</v>
      </c>
      <c r="J474">
        <v>2.5899999139999998</v>
      </c>
      <c r="K474">
        <v>0</v>
      </c>
      <c r="L474">
        <v>132</v>
      </c>
      <c r="M474">
        <v>8</v>
      </c>
      <c r="N474">
        <v>158</v>
      </c>
      <c r="O474">
        <v>1142</v>
      </c>
      <c r="P474">
        <v>3410</v>
      </c>
      <c r="Q474">
        <f>SUM(daily_activity3[[#This Row],[VeryActiveMinutes]:[SedentaryMinutes]])</f>
        <v>1440</v>
      </c>
      <c r="R474">
        <f>daily_activity3[[#This Row],[Total Mintues]]/60</f>
        <v>24</v>
      </c>
      <c r="S474">
        <f>IFERROR(daily_activity3[[#This Row],[TotalDistance]]/daily_activity3[[#This Row],[TotalSteps]],0)</f>
        <v>7.8571773041753354E-4</v>
      </c>
      <c r="T474">
        <f>IFERROR(daily_activity3[[#This Row],[TrackerDistance]]/(daily_activity3[[#This Row],[Total Mintues]]*daily_activity3[[#This Row],[Step Length]]),0)</f>
        <v>14.353472222222223</v>
      </c>
      <c r="U474">
        <v>486</v>
      </c>
      <c r="V474">
        <v>493</v>
      </c>
      <c r="W474">
        <v>7</v>
      </c>
    </row>
    <row r="475" spans="1:23" x14ac:dyDescent="0.3">
      <c r="A475">
        <v>8053475328</v>
      </c>
      <c r="B475" s="1">
        <v>42476</v>
      </c>
      <c r="C475" t="str">
        <f t="shared" si="7"/>
        <v>Saturday</v>
      </c>
      <c r="D475">
        <v>14549</v>
      </c>
      <c r="E475">
        <v>11.10999966</v>
      </c>
      <c r="F475">
        <v>11.10999966</v>
      </c>
      <c r="G475">
        <v>0</v>
      </c>
      <c r="H475">
        <v>9.3599996569999995</v>
      </c>
      <c r="I475">
        <v>0.27000001099999998</v>
      </c>
      <c r="J475">
        <v>1.4900000099999999</v>
      </c>
      <c r="K475">
        <v>0</v>
      </c>
      <c r="L475">
        <v>96</v>
      </c>
      <c r="M475">
        <v>6</v>
      </c>
      <c r="N475">
        <v>83</v>
      </c>
      <c r="O475">
        <v>1255</v>
      </c>
      <c r="P475">
        <v>2867</v>
      </c>
      <c r="Q475">
        <f>SUM(daily_activity3[[#This Row],[VeryActiveMinutes]:[SedentaryMinutes]])</f>
        <v>1440</v>
      </c>
      <c r="R475">
        <f>daily_activity3[[#This Row],[Total Mintues]]/60</f>
        <v>24</v>
      </c>
      <c r="S475">
        <f>IFERROR(daily_activity3[[#This Row],[TotalDistance]]/daily_activity3[[#This Row],[TotalSteps]],0)</f>
        <v>7.636263427039659E-4</v>
      </c>
      <c r="T475">
        <f>IFERROR(daily_activity3[[#This Row],[TrackerDistance]]/(daily_activity3[[#This Row],[Total Mintues]]*daily_activity3[[#This Row],[Step Length]]),0)</f>
        <v>10.103472222222221</v>
      </c>
      <c r="U475">
        <v>486</v>
      </c>
      <c r="V475">
        <v>493</v>
      </c>
      <c r="W475">
        <v>7</v>
      </c>
    </row>
    <row r="476" spans="1:23" x14ac:dyDescent="0.3">
      <c r="A476">
        <v>8053475328</v>
      </c>
      <c r="B476" s="1">
        <v>42477</v>
      </c>
      <c r="C476" t="str">
        <f t="shared" si="7"/>
        <v>Sunday</v>
      </c>
      <c r="D476">
        <v>18827</v>
      </c>
      <c r="E476">
        <v>13.68999958</v>
      </c>
      <c r="F476">
        <v>13.68999958</v>
      </c>
      <c r="G476">
        <v>0</v>
      </c>
      <c r="H476">
        <v>9.2399997710000008</v>
      </c>
      <c r="I476">
        <v>0.80000001200000004</v>
      </c>
      <c r="J476">
        <v>3.6400001049999999</v>
      </c>
      <c r="K476">
        <v>0</v>
      </c>
      <c r="L476">
        <v>111</v>
      </c>
      <c r="M476">
        <v>21</v>
      </c>
      <c r="N476">
        <v>195</v>
      </c>
      <c r="O476">
        <v>1113</v>
      </c>
      <c r="P476">
        <v>3213</v>
      </c>
      <c r="Q476">
        <f>SUM(daily_activity3[[#This Row],[VeryActiveMinutes]:[SedentaryMinutes]])</f>
        <v>1440</v>
      </c>
      <c r="R476">
        <f>daily_activity3[[#This Row],[Total Mintues]]/60</f>
        <v>24</v>
      </c>
      <c r="S476">
        <f>IFERROR(daily_activity3[[#This Row],[TotalDistance]]/daily_activity3[[#This Row],[TotalSteps]],0)</f>
        <v>7.2714715992988795E-4</v>
      </c>
      <c r="T476">
        <f>IFERROR(daily_activity3[[#This Row],[TrackerDistance]]/(daily_activity3[[#This Row],[Total Mintues]]*daily_activity3[[#This Row],[Step Length]]),0)</f>
        <v>13.074305555555556</v>
      </c>
      <c r="U476">
        <v>486</v>
      </c>
      <c r="V476">
        <v>493</v>
      </c>
      <c r="W476">
        <v>7</v>
      </c>
    </row>
    <row r="477" spans="1:23" x14ac:dyDescent="0.3">
      <c r="A477">
        <v>8053475328</v>
      </c>
      <c r="B477" s="1">
        <v>42478</v>
      </c>
      <c r="C477" t="str">
        <f t="shared" si="7"/>
        <v>Monday</v>
      </c>
      <c r="D477">
        <v>17076</v>
      </c>
      <c r="E477">
        <v>12.65999985</v>
      </c>
      <c r="F477">
        <v>12.65999985</v>
      </c>
      <c r="G477">
        <v>0</v>
      </c>
      <c r="H477">
        <v>9.0799999239999991</v>
      </c>
      <c r="I477">
        <v>0.23000000400000001</v>
      </c>
      <c r="J477">
        <v>3.3499999049999998</v>
      </c>
      <c r="K477">
        <v>0</v>
      </c>
      <c r="L477">
        <v>102</v>
      </c>
      <c r="M477">
        <v>6</v>
      </c>
      <c r="N477">
        <v>195</v>
      </c>
      <c r="O477">
        <v>1137</v>
      </c>
      <c r="P477">
        <v>3133</v>
      </c>
      <c r="Q477">
        <f>SUM(daily_activity3[[#This Row],[VeryActiveMinutes]:[SedentaryMinutes]])</f>
        <v>1440</v>
      </c>
      <c r="R477">
        <f>daily_activity3[[#This Row],[Total Mintues]]/60</f>
        <v>24</v>
      </c>
      <c r="S477">
        <f>IFERROR(daily_activity3[[#This Row],[TotalDistance]]/daily_activity3[[#This Row],[TotalSteps]],0)</f>
        <v>7.4139141777933943E-4</v>
      </c>
      <c r="T477">
        <f>IFERROR(daily_activity3[[#This Row],[TrackerDistance]]/(daily_activity3[[#This Row],[Total Mintues]]*daily_activity3[[#This Row],[Step Length]]),0)</f>
        <v>11.858333333333334</v>
      </c>
      <c r="U477">
        <v>486</v>
      </c>
      <c r="V477">
        <v>493</v>
      </c>
      <c r="W477">
        <v>7</v>
      </c>
    </row>
    <row r="478" spans="1:23" x14ac:dyDescent="0.3">
      <c r="A478">
        <v>8053475328</v>
      </c>
      <c r="B478" s="1">
        <v>42479</v>
      </c>
      <c r="C478" t="str">
        <f t="shared" si="7"/>
        <v>Tuesday</v>
      </c>
      <c r="D478">
        <v>15929</v>
      </c>
      <c r="E478">
        <v>12.47999954</v>
      </c>
      <c r="F478">
        <v>12.47999954</v>
      </c>
      <c r="G478">
        <v>0</v>
      </c>
      <c r="H478">
        <v>9.2200002669999996</v>
      </c>
      <c r="I478">
        <v>0.310000002</v>
      </c>
      <c r="J478">
        <v>2.9500000480000002</v>
      </c>
      <c r="K478">
        <v>0</v>
      </c>
      <c r="L478">
        <v>90</v>
      </c>
      <c r="M478">
        <v>7</v>
      </c>
      <c r="N478">
        <v>191</v>
      </c>
      <c r="O478">
        <v>1152</v>
      </c>
      <c r="P478">
        <v>3114</v>
      </c>
      <c r="Q478">
        <f>SUM(daily_activity3[[#This Row],[VeryActiveMinutes]:[SedentaryMinutes]])</f>
        <v>1440</v>
      </c>
      <c r="R478">
        <f>daily_activity3[[#This Row],[Total Mintues]]/60</f>
        <v>24</v>
      </c>
      <c r="S478">
        <f>IFERROR(daily_activity3[[#This Row],[TotalDistance]]/daily_activity3[[#This Row],[TotalSteps]],0)</f>
        <v>7.8347664887940232E-4</v>
      </c>
      <c r="T478">
        <f>IFERROR(daily_activity3[[#This Row],[TrackerDistance]]/(daily_activity3[[#This Row],[Total Mintues]]*daily_activity3[[#This Row],[Step Length]]),0)</f>
        <v>11.061805555555557</v>
      </c>
      <c r="U478">
        <v>486</v>
      </c>
      <c r="V478">
        <v>493</v>
      </c>
      <c r="W478">
        <v>7</v>
      </c>
    </row>
    <row r="479" spans="1:23" x14ac:dyDescent="0.3">
      <c r="A479">
        <v>8053475328</v>
      </c>
      <c r="B479" s="1">
        <v>42480</v>
      </c>
      <c r="C479" t="str">
        <f t="shared" si="7"/>
        <v>Wednesday</v>
      </c>
      <c r="D479">
        <v>15108</v>
      </c>
      <c r="E479">
        <v>12.18999958</v>
      </c>
      <c r="F479">
        <v>12.18999958</v>
      </c>
      <c r="G479">
        <v>0</v>
      </c>
      <c r="H479">
        <v>9.5799999239999991</v>
      </c>
      <c r="I479">
        <v>0.23000000400000001</v>
      </c>
      <c r="J479">
        <v>2.380000114</v>
      </c>
      <c r="K479">
        <v>0</v>
      </c>
      <c r="L479">
        <v>89</v>
      </c>
      <c r="M479">
        <v>5</v>
      </c>
      <c r="N479">
        <v>158</v>
      </c>
      <c r="O479">
        <v>695</v>
      </c>
      <c r="P479">
        <v>3043</v>
      </c>
      <c r="Q479">
        <f>SUM(daily_activity3[[#This Row],[VeryActiveMinutes]:[SedentaryMinutes]])</f>
        <v>947</v>
      </c>
      <c r="R479">
        <f>daily_activity3[[#This Row],[Total Mintues]]/60</f>
        <v>15.783333333333333</v>
      </c>
      <c r="S479">
        <f>IFERROR(daily_activity3[[#This Row],[TotalDistance]]/daily_activity3[[#This Row],[TotalSteps]],0)</f>
        <v>8.0685726634895419E-4</v>
      </c>
      <c r="T479">
        <f>IFERROR(daily_activity3[[#This Row],[TrackerDistance]]/(daily_activity3[[#This Row],[Total Mintues]]*daily_activity3[[#This Row],[Step Length]]),0)</f>
        <v>15.953537486800421</v>
      </c>
      <c r="U479">
        <v>486</v>
      </c>
      <c r="V479">
        <v>493</v>
      </c>
      <c r="W479">
        <v>7</v>
      </c>
    </row>
    <row r="480" spans="1:23" x14ac:dyDescent="0.3">
      <c r="A480">
        <v>8053475328</v>
      </c>
      <c r="B480" s="1">
        <v>42481</v>
      </c>
      <c r="C480" t="str">
        <f t="shared" si="7"/>
        <v>Thursday</v>
      </c>
      <c r="D480">
        <v>16057</v>
      </c>
      <c r="E480">
        <v>12.510000229999999</v>
      </c>
      <c r="F480">
        <v>12.510000229999999</v>
      </c>
      <c r="G480">
        <v>0</v>
      </c>
      <c r="H480">
        <v>9.6700000760000009</v>
      </c>
      <c r="I480">
        <v>0.25</v>
      </c>
      <c r="J480">
        <v>2.579999924</v>
      </c>
      <c r="K480">
        <v>0</v>
      </c>
      <c r="L480">
        <v>100</v>
      </c>
      <c r="M480">
        <v>6</v>
      </c>
      <c r="N480">
        <v>170</v>
      </c>
      <c r="O480">
        <v>1164</v>
      </c>
      <c r="P480">
        <v>3103</v>
      </c>
      <c r="Q480">
        <f>SUM(daily_activity3[[#This Row],[VeryActiveMinutes]:[SedentaryMinutes]])</f>
        <v>1440</v>
      </c>
      <c r="R480">
        <f>daily_activity3[[#This Row],[Total Mintues]]/60</f>
        <v>24</v>
      </c>
      <c r="S480">
        <f>IFERROR(daily_activity3[[#This Row],[TotalDistance]]/daily_activity3[[#This Row],[TotalSteps]],0)</f>
        <v>7.7909947250420373E-4</v>
      </c>
      <c r="T480">
        <f>IFERROR(daily_activity3[[#This Row],[TrackerDistance]]/(daily_activity3[[#This Row],[Total Mintues]]*daily_activity3[[#This Row],[Step Length]]),0)</f>
        <v>11.150694444444444</v>
      </c>
      <c r="U480">
        <v>486</v>
      </c>
      <c r="V480">
        <v>493</v>
      </c>
      <c r="W480">
        <v>7</v>
      </c>
    </row>
    <row r="481" spans="1:23" x14ac:dyDescent="0.3">
      <c r="A481">
        <v>8053475328</v>
      </c>
      <c r="B481" s="1">
        <v>42482</v>
      </c>
      <c r="C481" t="str">
        <f t="shared" si="7"/>
        <v>Friday</v>
      </c>
      <c r="D481">
        <v>10520</v>
      </c>
      <c r="E481">
        <v>8.2899999619999996</v>
      </c>
      <c r="F481">
        <v>8.2899999619999996</v>
      </c>
      <c r="G481">
        <v>0</v>
      </c>
      <c r="H481">
        <v>6.2600002290000001</v>
      </c>
      <c r="I481">
        <v>0.15000000599999999</v>
      </c>
      <c r="J481">
        <v>1.8799999949999999</v>
      </c>
      <c r="K481">
        <v>0</v>
      </c>
      <c r="L481">
        <v>60</v>
      </c>
      <c r="M481">
        <v>3</v>
      </c>
      <c r="N481">
        <v>117</v>
      </c>
      <c r="O481">
        <v>1260</v>
      </c>
      <c r="P481">
        <v>2655</v>
      </c>
      <c r="Q481">
        <f>SUM(daily_activity3[[#This Row],[VeryActiveMinutes]:[SedentaryMinutes]])</f>
        <v>1440</v>
      </c>
      <c r="R481">
        <f>daily_activity3[[#This Row],[Total Mintues]]/60</f>
        <v>24</v>
      </c>
      <c r="S481">
        <f>IFERROR(daily_activity3[[#This Row],[TotalDistance]]/daily_activity3[[#This Row],[TotalSteps]],0)</f>
        <v>7.8802281007604562E-4</v>
      </c>
      <c r="T481">
        <f>IFERROR(daily_activity3[[#This Row],[TrackerDistance]]/(daily_activity3[[#This Row],[Total Mintues]]*daily_activity3[[#This Row],[Step Length]]),0)</f>
        <v>7.3055555555555562</v>
      </c>
      <c r="U481">
        <v>486</v>
      </c>
      <c r="V481">
        <v>493</v>
      </c>
      <c r="W481">
        <v>7</v>
      </c>
    </row>
    <row r="482" spans="1:23" x14ac:dyDescent="0.3">
      <c r="A482">
        <v>8053475328</v>
      </c>
      <c r="B482" s="1">
        <v>42483</v>
      </c>
      <c r="C482" t="str">
        <f t="shared" si="7"/>
        <v>Saturday</v>
      </c>
      <c r="D482">
        <v>22359</v>
      </c>
      <c r="E482">
        <v>17.190000529999999</v>
      </c>
      <c r="F482">
        <v>17.190000529999999</v>
      </c>
      <c r="G482">
        <v>0</v>
      </c>
      <c r="H482">
        <v>12.539999959999999</v>
      </c>
      <c r="I482">
        <v>0.62999999500000003</v>
      </c>
      <c r="J482">
        <v>4.0199999809999998</v>
      </c>
      <c r="K482">
        <v>0</v>
      </c>
      <c r="L482">
        <v>125</v>
      </c>
      <c r="M482">
        <v>14</v>
      </c>
      <c r="N482">
        <v>223</v>
      </c>
      <c r="O482">
        <v>741</v>
      </c>
      <c r="P482">
        <v>3554</v>
      </c>
      <c r="Q482">
        <f>SUM(daily_activity3[[#This Row],[VeryActiveMinutes]:[SedentaryMinutes]])</f>
        <v>1103</v>
      </c>
      <c r="R482">
        <f>daily_activity3[[#This Row],[Total Mintues]]/60</f>
        <v>18.383333333333333</v>
      </c>
      <c r="S482">
        <f>IFERROR(daily_activity3[[#This Row],[TotalDistance]]/daily_activity3[[#This Row],[TotalSteps]],0)</f>
        <v>7.6881794937161765E-4</v>
      </c>
      <c r="T482">
        <f>IFERROR(daily_activity3[[#This Row],[TrackerDistance]]/(daily_activity3[[#This Row],[Total Mintues]]*daily_activity3[[#This Row],[Step Length]]),0)</f>
        <v>20.27107887579329</v>
      </c>
      <c r="U482">
        <v>486</v>
      </c>
      <c r="V482">
        <v>493</v>
      </c>
      <c r="W482">
        <v>7</v>
      </c>
    </row>
    <row r="483" spans="1:23" x14ac:dyDescent="0.3">
      <c r="A483">
        <v>8053475328</v>
      </c>
      <c r="B483" s="1">
        <v>42484</v>
      </c>
      <c r="C483" t="str">
        <f t="shared" si="7"/>
        <v>Sunday</v>
      </c>
      <c r="D483">
        <v>22988</v>
      </c>
      <c r="E483">
        <v>17.950000760000002</v>
      </c>
      <c r="F483">
        <v>17.950000760000002</v>
      </c>
      <c r="G483">
        <v>0</v>
      </c>
      <c r="H483">
        <v>13.130000109999999</v>
      </c>
      <c r="I483">
        <v>1.5499999520000001</v>
      </c>
      <c r="J483">
        <v>3.2599999899999998</v>
      </c>
      <c r="K483">
        <v>0</v>
      </c>
      <c r="L483">
        <v>129</v>
      </c>
      <c r="M483">
        <v>33</v>
      </c>
      <c r="N483">
        <v>182</v>
      </c>
      <c r="O483">
        <v>1096</v>
      </c>
      <c r="P483">
        <v>3577</v>
      </c>
      <c r="Q483">
        <f>SUM(daily_activity3[[#This Row],[VeryActiveMinutes]:[SedentaryMinutes]])</f>
        <v>1440</v>
      </c>
      <c r="R483">
        <f>daily_activity3[[#This Row],[Total Mintues]]/60</f>
        <v>24</v>
      </c>
      <c r="S483">
        <f>IFERROR(daily_activity3[[#This Row],[TotalDistance]]/daily_activity3[[#This Row],[TotalSteps]],0)</f>
        <v>7.8084221158865503E-4</v>
      </c>
      <c r="T483">
        <f>IFERROR(daily_activity3[[#This Row],[TrackerDistance]]/(daily_activity3[[#This Row],[Total Mintues]]*daily_activity3[[#This Row],[Step Length]]),0)</f>
        <v>15.963888888888889</v>
      </c>
      <c r="U483">
        <v>486</v>
      </c>
      <c r="V483">
        <v>493</v>
      </c>
      <c r="W483">
        <v>7</v>
      </c>
    </row>
    <row r="484" spans="1:23" x14ac:dyDescent="0.3">
      <c r="A484">
        <v>8053475328</v>
      </c>
      <c r="B484" s="1">
        <v>42485</v>
      </c>
      <c r="C484" t="str">
        <f t="shared" si="7"/>
        <v>Monday</v>
      </c>
      <c r="D484">
        <v>20500</v>
      </c>
      <c r="E484">
        <v>15.68999958</v>
      </c>
      <c r="F484">
        <v>15.68999958</v>
      </c>
      <c r="G484">
        <v>0</v>
      </c>
      <c r="H484">
        <v>11.369999890000001</v>
      </c>
      <c r="I484">
        <v>0.46000000800000002</v>
      </c>
      <c r="J484">
        <v>3.8599998950000001</v>
      </c>
      <c r="K484">
        <v>0</v>
      </c>
      <c r="L484">
        <v>118</v>
      </c>
      <c r="M484">
        <v>9</v>
      </c>
      <c r="N484">
        <v>209</v>
      </c>
      <c r="O484">
        <v>1104</v>
      </c>
      <c r="P484">
        <v>3403</v>
      </c>
      <c r="Q484">
        <f>SUM(daily_activity3[[#This Row],[VeryActiveMinutes]:[SedentaryMinutes]])</f>
        <v>1440</v>
      </c>
      <c r="R484">
        <f>daily_activity3[[#This Row],[Total Mintues]]/60</f>
        <v>24</v>
      </c>
      <c r="S484">
        <f>IFERROR(daily_activity3[[#This Row],[TotalDistance]]/daily_activity3[[#This Row],[TotalSteps]],0)</f>
        <v>7.6536583317073168E-4</v>
      </c>
      <c r="T484">
        <f>IFERROR(daily_activity3[[#This Row],[TrackerDistance]]/(daily_activity3[[#This Row],[Total Mintues]]*daily_activity3[[#This Row],[Step Length]]),0)</f>
        <v>14.236111111111111</v>
      </c>
      <c r="U484">
        <v>486</v>
      </c>
      <c r="V484">
        <v>493</v>
      </c>
      <c r="W484">
        <v>7</v>
      </c>
    </row>
    <row r="485" spans="1:23" x14ac:dyDescent="0.3">
      <c r="A485">
        <v>8053475328</v>
      </c>
      <c r="B485" s="1">
        <v>42486</v>
      </c>
      <c r="C485" t="str">
        <f t="shared" si="7"/>
        <v>Tuesday</v>
      </c>
      <c r="D485">
        <v>12685</v>
      </c>
      <c r="E485">
        <v>9.6199998860000004</v>
      </c>
      <c r="F485">
        <v>9.6199998860000004</v>
      </c>
      <c r="G485">
        <v>0</v>
      </c>
      <c r="H485">
        <v>6.3099999430000002</v>
      </c>
      <c r="I485">
        <v>0.20000000300000001</v>
      </c>
      <c r="J485">
        <v>3.0999999049999998</v>
      </c>
      <c r="K485">
        <v>0</v>
      </c>
      <c r="L485">
        <v>68</v>
      </c>
      <c r="M485">
        <v>5</v>
      </c>
      <c r="N485">
        <v>185</v>
      </c>
      <c r="O485">
        <v>1182</v>
      </c>
      <c r="P485">
        <v>2846</v>
      </c>
      <c r="Q485">
        <f>SUM(daily_activity3[[#This Row],[VeryActiveMinutes]:[SedentaryMinutes]])</f>
        <v>1440</v>
      </c>
      <c r="R485">
        <f>daily_activity3[[#This Row],[Total Mintues]]/60</f>
        <v>24</v>
      </c>
      <c r="S485">
        <f>IFERROR(daily_activity3[[#This Row],[TotalDistance]]/daily_activity3[[#This Row],[TotalSteps]],0)</f>
        <v>7.5837602569964527E-4</v>
      </c>
      <c r="T485">
        <f>IFERROR(daily_activity3[[#This Row],[TrackerDistance]]/(daily_activity3[[#This Row],[Total Mintues]]*daily_activity3[[#This Row],[Step Length]]),0)</f>
        <v>8.8090277777777768</v>
      </c>
      <c r="U485">
        <v>486</v>
      </c>
      <c r="V485">
        <v>493</v>
      </c>
      <c r="W485">
        <v>7</v>
      </c>
    </row>
    <row r="486" spans="1:23" x14ac:dyDescent="0.3">
      <c r="A486">
        <v>8053475328</v>
      </c>
      <c r="B486" s="1">
        <v>42487</v>
      </c>
      <c r="C486" t="str">
        <f t="shared" si="7"/>
        <v>Wednesday</v>
      </c>
      <c r="D486">
        <v>12422</v>
      </c>
      <c r="E486">
        <v>9.8199996949999999</v>
      </c>
      <c r="F486">
        <v>9.8199996949999999</v>
      </c>
      <c r="G486">
        <v>0</v>
      </c>
      <c r="H486">
        <v>6.4600000380000004</v>
      </c>
      <c r="I486">
        <v>0.43000000700000002</v>
      </c>
      <c r="J486">
        <v>2.9300000669999999</v>
      </c>
      <c r="K486">
        <v>0</v>
      </c>
      <c r="L486">
        <v>60</v>
      </c>
      <c r="M486">
        <v>10</v>
      </c>
      <c r="N486">
        <v>183</v>
      </c>
      <c r="O486">
        <v>1187</v>
      </c>
      <c r="P486">
        <v>2852</v>
      </c>
      <c r="Q486">
        <f>SUM(daily_activity3[[#This Row],[VeryActiveMinutes]:[SedentaryMinutes]])</f>
        <v>1440</v>
      </c>
      <c r="R486">
        <f>daily_activity3[[#This Row],[Total Mintues]]/60</f>
        <v>24</v>
      </c>
      <c r="S486">
        <f>IFERROR(daily_activity3[[#This Row],[TotalDistance]]/daily_activity3[[#This Row],[TotalSteps]],0)</f>
        <v>7.9053290090162613E-4</v>
      </c>
      <c r="T486">
        <f>IFERROR(daily_activity3[[#This Row],[TrackerDistance]]/(daily_activity3[[#This Row],[Total Mintues]]*daily_activity3[[#This Row],[Step Length]]),0)</f>
        <v>8.62638888888889</v>
      </c>
      <c r="U486">
        <v>486</v>
      </c>
      <c r="V486">
        <v>493</v>
      </c>
      <c r="W486">
        <v>7</v>
      </c>
    </row>
    <row r="487" spans="1:23" x14ac:dyDescent="0.3">
      <c r="A487">
        <v>8053475328</v>
      </c>
      <c r="B487" s="1">
        <v>42488</v>
      </c>
      <c r="C487" t="str">
        <f t="shared" si="7"/>
        <v>Thursday</v>
      </c>
      <c r="D487">
        <v>15447</v>
      </c>
      <c r="E487">
        <v>12.399999619999999</v>
      </c>
      <c r="F487">
        <v>12.399999619999999</v>
      </c>
      <c r="G487">
        <v>0</v>
      </c>
      <c r="H487">
        <v>9.6700000760000009</v>
      </c>
      <c r="I487">
        <v>0.38999998600000002</v>
      </c>
      <c r="J487">
        <v>2.3499999049999998</v>
      </c>
      <c r="K487">
        <v>0</v>
      </c>
      <c r="L487">
        <v>90</v>
      </c>
      <c r="M487">
        <v>9</v>
      </c>
      <c r="N487">
        <v>153</v>
      </c>
      <c r="O487">
        <v>1188</v>
      </c>
      <c r="P487">
        <v>3062</v>
      </c>
      <c r="Q487">
        <f>SUM(daily_activity3[[#This Row],[VeryActiveMinutes]:[SedentaryMinutes]])</f>
        <v>1440</v>
      </c>
      <c r="R487">
        <f>daily_activity3[[#This Row],[Total Mintues]]/60</f>
        <v>24</v>
      </c>
      <c r="S487">
        <f>IFERROR(daily_activity3[[#This Row],[TotalDistance]]/daily_activity3[[#This Row],[TotalSteps]],0)</f>
        <v>8.0274484495371267E-4</v>
      </c>
      <c r="T487">
        <f>IFERROR(daily_activity3[[#This Row],[TrackerDistance]]/(daily_activity3[[#This Row],[Total Mintues]]*daily_activity3[[#This Row],[Step Length]]),0)</f>
        <v>10.727083333333333</v>
      </c>
      <c r="U487">
        <v>486</v>
      </c>
      <c r="V487">
        <v>493</v>
      </c>
      <c r="W487">
        <v>7</v>
      </c>
    </row>
    <row r="488" spans="1:23" x14ac:dyDescent="0.3">
      <c r="A488">
        <v>8053475328</v>
      </c>
      <c r="B488" s="1">
        <v>42489</v>
      </c>
      <c r="C488" t="str">
        <f t="shared" si="7"/>
        <v>Friday</v>
      </c>
      <c r="D488">
        <v>12315</v>
      </c>
      <c r="E488">
        <v>9.6499996190000008</v>
      </c>
      <c r="F488">
        <v>9.6499996190000008</v>
      </c>
      <c r="G488">
        <v>0</v>
      </c>
      <c r="H488">
        <v>6.170000076</v>
      </c>
      <c r="I488">
        <v>0.310000002</v>
      </c>
      <c r="J488">
        <v>3.170000076</v>
      </c>
      <c r="K488">
        <v>0</v>
      </c>
      <c r="L488">
        <v>58</v>
      </c>
      <c r="M488">
        <v>8</v>
      </c>
      <c r="N488">
        <v>159</v>
      </c>
      <c r="O488">
        <v>1215</v>
      </c>
      <c r="P488">
        <v>2794</v>
      </c>
      <c r="Q488">
        <f>SUM(daily_activity3[[#This Row],[VeryActiveMinutes]:[SedentaryMinutes]])</f>
        <v>1440</v>
      </c>
      <c r="R488">
        <f>daily_activity3[[#This Row],[Total Mintues]]/60</f>
        <v>24</v>
      </c>
      <c r="S488">
        <f>IFERROR(daily_activity3[[#This Row],[TotalDistance]]/daily_activity3[[#This Row],[TotalSteps]],0)</f>
        <v>7.8359720820138053E-4</v>
      </c>
      <c r="T488">
        <f>IFERROR(daily_activity3[[#This Row],[TrackerDistance]]/(daily_activity3[[#This Row],[Total Mintues]]*daily_activity3[[#This Row],[Step Length]]),0)</f>
        <v>8.5520833333333321</v>
      </c>
      <c r="U488">
        <v>486</v>
      </c>
      <c r="V488">
        <v>493</v>
      </c>
      <c r="W488">
        <v>7</v>
      </c>
    </row>
    <row r="489" spans="1:23" x14ac:dyDescent="0.3">
      <c r="A489">
        <v>8053475328</v>
      </c>
      <c r="B489" s="1">
        <v>42490</v>
      </c>
      <c r="C489" t="str">
        <f t="shared" si="7"/>
        <v>Saturday</v>
      </c>
      <c r="D489">
        <v>7135</v>
      </c>
      <c r="E489">
        <v>5.5900001530000001</v>
      </c>
      <c r="F489">
        <v>5.5900001530000001</v>
      </c>
      <c r="G489">
        <v>0</v>
      </c>
      <c r="H489">
        <v>2.9900000100000002</v>
      </c>
      <c r="I489">
        <v>5.9999998999999998E-2</v>
      </c>
      <c r="J489">
        <v>2.539999962</v>
      </c>
      <c r="K489">
        <v>0</v>
      </c>
      <c r="L489">
        <v>27</v>
      </c>
      <c r="M489">
        <v>1</v>
      </c>
      <c r="N489">
        <v>131</v>
      </c>
      <c r="O489">
        <v>1281</v>
      </c>
      <c r="P489">
        <v>2408</v>
      </c>
      <c r="Q489">
        <f>SUM(daily_activity3[[#This Row],[VeryActiveMinutes]:[SedentaryMinutes]])</f>
        <v>1440</v>
      </c>
      <c r="R489">
        <f>daily_activity3[[#This Row],[Total Mintues]]/60</f>
        <v>24</v>
      </c>
      <c r="S489">
        <f>IFERROR(daily_activity3[[#This Row],[TotalDistance]]/daily_activity3[[#This Row],[TotalSteps]],0)</f>
        <v>7.8346182943237559E-4</v>
      </c>
      <c r="T489">
        <f>IFERROR(daily_activity3[[#This Row],[TrackerDistance]]/(daily_activity3[[#This Row],[Total Mintues]]*daily_activity3[[#This Row],[Step Length]]),0)</f>
        <v>4.9548611111111116</v>
      </c>
      <c r="U489">
        <v>486</v>
      </c>
      <c r="V489">
        <v>493</v>
      </c>
      <c r="W489">
        <v>7</v>
      </c>
    </row>
    <row r="490" spans="1:23" x14ac:dyDescent="0.3">
      <c r="A490">
        <v>8253242879</v>
      </c>
      <c r="B490" s="1">
        <v>42473</v>
      </c>
      <c r="C490" t="str">
        <f t="shared" si="7"/>
        <v>Wednesday</v>
      </c>
      <c r="D490">
        <v>8053</v>
      </c>
      <c r="E490">
        <v>6.0999999049999998</v>
      </c>
      <c r="F490">
        <v>6.0999999049999998</v>
      </c>
      <c r="G490">
        <v>0</v>
      </c>
      <c r="H490">
        <v>4.170000076</v>
      </c>
      <c r="I490">
        <v>0.62999999500000003</v>
      </c>
      <c r="J490">
        <v>1.309999943</v>
      </c>
      <c r="K490">
        <v>0</v>
      </c>
      <c r="L490">
        <v>35</v>
      </c>
      <c r="M490">
        <v>11</v>
      </c>
      <c r="N490">
        <v>96</v>
      </c>
      <c r="O490">
        <v>1298</v>
      </c>
      <c r="P490">
        <v>1935</v>
      </c>
      <c r="Q490">
        <f>SUM(daily_activity3[[#This Row],[VeryActiveMinutes]:[SedentaryMinutes]])</f>
        <v>1440</v>
      </c>
      <c r="R490">
        <f>daily_activity3[[#This Row],[Total Mintues]]/60</f>
        <v>24</v>
      </c>
      <c r="S490">
        <f>IFERROR(daily_activity3[[#This Row],[TotalDistance]]/daily_activity3[[#This Row],[TotalSteps]],0)</f>
        <v>7.5748167204768406E-4</v>
      </c>
      <c r="T490">
        <f>IFERROR(daily_activity3[[#This Row],[TrackerDistance]]/(daily_activity3[[#This Row],[Total Mintues]]*daily_activity3[[#This Row],[Step Length]]),0)</f>
        <v>5.5923611111111118</v>
      </c>
      <c r="U490">
        <v>0</v>
      </c>
      <c r="V490">
        <v>0</v>
      </c>
      <c r="W490">
        <v>0</v>
      </c>
    </row>
    <row r="491" spans="1:23" x14ac:dyDescent="0.3">
      <c r="A491">
        <v>8253242879</v>
      </c>
      <c r="B491" s="1">
        <v>42474</v>
      </c>
      <c r="C491" t="str">
        <f t="shared" si="7"/>
        <v>Thursday</v>
      </c>
      <c r="D491">
        <v>5234</v>
      </c>
      <c r="E491">
        <v>3.460000038</v>
      </c>
      <c r="F491">
        <v>3.460000038</v>
      </c>
      <c r="G491">
        <v>0</v>
      </c>
      <c r="H491">
        <v>1.9299999480000001</v>
      </c>
      <c r="I491">
        <v>0.99000001000000004</v>
      </c>
      <c r="J491">
        <v>0.540000021</v>
      </c>
      <c r="K491">
        <v>0</v>
      </c>
      <c r="L491">
        <v>29</v>
      </c>
      <c r="M491">
        <v>16</v>
      </c>
      <c r="N491">
        <v>33</v>
      </c>
      <c r="O491">
        <v>1362</v>
      </c>
      <c r="P491">
        <v>1705</v>
      </c>
      <c r="Q491">
        <f>SUM(daily_activity3[[#This Row],[VeryActiveMinutes]:[SedentaryMinutes]])</f>
        <v>1440</v>
      </c>
      <c r="R491">
        <f>daily_activity3[[#This Row],[Total Mintues]]/60</f>
        <v>24</v>
      </c>
      <c r="S491">
        <f>IFERROR(daily_activity3[[#This Row],[TotalDistance]]/daily_activity3[[#This Row],[TotalSteps]],0)</f>
        <v>6.610622923194497E-4</v>
      </c>
      <c r="T491">
        <f>IFERROR(daily_activity3[[#This Row],[TrackerDistance]]/(daily_activity3[[#This Row],[Total Mintues]]*daily_activity3[[#This Row],[Step Length]]),0)</f>
        <v>3.6347222222222224</v>
      </c>
      <c r="U491">
        <v>0</v>
      </c>
      <c r="V491">
        <v>0</v>
      </c>
      <c r="W491">
        <v>0</v>
      </c>
    </row>
    <row r="492" spans="1:23" x14ac:dyDescent="0.3">
      <c r="A492">
        <v>8253242879</v>
      </c>
      <c r="B492" s="1">
        <v>42475</v>
      </c>
      <c r="C492" t="str">
        <f t="shared" si="7"/>
        <v>Friday</v>
      </c>
      <c r="D492">
        <v>2672</v>
      </c>
      <c r="E492">
        <v>1.769999981</v>
      </c>
      <c r="F492">
        <v>1.769999981</v>
      </c>
      <c r="G492">
        <v>0</v>
      </c>
      <c r="H492">
        <v>0</v>
      </c>
      <c r="I492">
        <v>0</v>
      </c>
      <c r="J492">
        <v>1.7599999900000001</v>
      </c>
      <c r="K492">
        <v>0</v>
      </c>
      <c r="L492">
        <v>0</v>
      </c>
      <c r="M492">
        <v>0</v>
      </c>
      <c r="N492">
        <v>105</v>
      </c>
      <c r="O492">
        <v>1335</v>
      </c>
      <c r="P492">
        <v>1632</v>
      </c>
      <c r="Q492">
        <f>SUM(daily_activity3[[#This Row],[VeryActiveMinutes]:[SedentaryMinutes]])</f>
        <v>1440</v>
      </c>
      <c r="R492">
        <f>daily_activity3[[#This Row],[Total Mintues]]/60</f>
        <v>24</v>
      </c>
      <c r="S492">
        <f>IFERROR(daily_activity3[[#This Row],[TotalDistance]]/daily_activity3[[#This Row],[TotalSteps]],0)</f>
        <v>6.6242514258982039E-4</v>
      </c>
      <c r="T492">
        <f>IFERROR(daily_activity3[[#This Row],[TrackerDistance]]/(daily_activity3[[#This Row],[Total Mintues]]*daily_activity3[[#This Row],[Step Length]]),0)</f>
        <v>1.8555555555555554</v>
      </c>
      <c r="U492">
        <v>0</v>
      </c>
      <c r="V492">
        <v>0</v>
      </c>
      <c r="W492">
        <v>0</v>
      </c>
    </row>
    <row r="493" spans="1:23" x14ac:dyDescent="0.3">
      <c r="A493">
        <v>8253242879</v>
      </c>
      <c r="B493" s="1">
        <v>42476</v>
      </c>
      <c r="C493" t="str">
        <f t="shared" si="7"/>
        <v>Saturday</v>
      </c>
      <c r="D493">
        <v>9256</v>
      </c>
      <c r="E493">
        <v>6.1399998660000001</v>
      </c>
      <c r="F493">
        <v>6.1399998660000001</v>
      </c>
      <c r="G493">
        <v>0</v>
      </c>
      <c r="H493">
        <v>0.43000000700000002</v>
      </c>
      <c r="I493">
        <v>3.2699999809999998</v>
      </c>
      <c r="J493">
        <v>2.4500000480000002</v>
      </c>
      <c r="K493">
        <v>0</v>
      </c>
      <c r="L493">
        <v>6</v>
      </c>
      <c r="M493">
        <v>51</v>
      </c>
      <c r="N493">
        <v>115</v>
      </c>
      <c r="O493">
        <v>1268</v>
      </c>
      <c r="P493">
        <v>1880</v>
      </c>
      <c r="Q493">
        <f>SUM(daily_activity3[[#This Row],[VeryActiveMinutes]:[SedentaryMinutes]])</f>
        <v>1440</v>
      </c>
      <c r="R493">
        <f>daily_activity3[[#This Row],[Total Mintues]]/60</f>
        <v>24</v>
      </c>
      <c r="S493">
        <f>IFERROR(daily_activity3[[#This Row],[TotalDistance]]/daily_activity3[[#This Row],[TotalSteps]],0)</f>
        <v>6.6335348595505624E-4</v>
      </c>
      <c r="T493">
        <f>IFERROR(daily_activity3[[#This Row],[TrackerDistance]]/(daily_activity3[[#This Row],[Total Mintues]]*daily_activity3[[#This Row],[Step Length]]),0)</f>
        <v>6.4277777777777771</v>
      </c>
      <c r="U493">
        <v>0</v>
      </c>
      <c r="V493">
        <v>0</v>
      </c>
      <c r="W493">
        <v>0</v>
      </c>
    </row>
    <row r="494" spans="1:23" x14ac:dyDescent="0.3">
      <c r="A494">
        <v>8253242879</v>
      </c>
      <c r="B494" s="1">
        <v>42477</v>
      </c>
      <c r="C494" t="str">
        <f t="shared" si="7"/>
        <v>Sunday</v>
      </c>
      <c r="D494">
        <v>10204</v>
      </c>
      <c r="E494">
        <v>7.9099998469999999</v>
      </c>
      <c r="F494">
        <v>7.9099998469999999</v>
      </c>
      <c r="G494">
        <v>0</v>
      </c>
      <c r="H494">
        <v>5.4299998279999997</v>
      </c>
      <c r="I494">
        <v>0.15000000599999999</v>
      </c>
      <c r="J494">
        <v>2.329999924</v>
      </c>
      <c r="K494">
        <v>0</v>
      </c>
      <c r="L494">
        <v>41</v>
      </c>
      <c r="M494">
        <v>5</v>
      </c>
      <c r="N494">
        <v>157</v>
      </c>
      <c r="O494">
        <v>1237</v>
      </c>
      <c r="P494">
        <v>2112</v>
      </c>
      <c r="Q494">
        <f>SUM(daily_activity3[[#This Row],[VeryActiveMinutes]:[SedentaryMinutes]])</f>
        <v>1440</v>
      </c>
      <c r="R494">
        <f>daily_activity3[[#This Row],[Total Mintues]]/60</f>
        <v>24</v>
      </c>
      <c r="S494">
        <f>IFERROR(daily_activity3[[#This Row],[TotalDistance]]/daily_activity3[[#This Row],[TotalSteps]],0)</f>
        <v>7.7518618649549198E-4</v>
      </c>
      <c r="T494">
        <f>IFERROR(daily_activity3[[#This Row],[TrackerDistance]]/(daily_activity3[[#This Row],[Total Mintues]]*daily_activity3[[#This Row],[Step Length]]),0)</f>
        <v>7.0861111111111112</v>
      </c>
      <c r="U494">
        <v>0</v>
      </c>
      <c r="V494">
        <v>0</v>
      </c>
      <c r="W494">
        <v>0</v>
      </c>
    </row>
    <row r="495" spans="1:23" x14ac:dyDescent="0.3">
      <c r="A495">
        <v>8253242879</v>
      </c>
      <c r="B495" s="1">
        <v>42478</v>
      </c>
      <c r="C495" t="str">
        <f t="shared" si="7"/>
        <v>Monday</v>
      </c>
      <c r="D495">
        <v>5151</v>
      </c>
      <c r="E495">
        <v>3.4800000190000002</v>
      </c>
      <c r="F495">
        <v>3.4800000190000002</v>
      </c>
      <c r="G495">
        <v>0</v>
      </c>
      <c r="H495">
        <v>1.039999962</v>
      </c>
      <c r="I495">
        <v>0.62999999500000003</v>
      </c>
      <c r="J495">
        <v>1.7999999520000001</v>
      </c>
      <c r="K495">
        <v>0</v>
      </c>
      <c r="L495">
        <v>16</v>
      </c>
      <c r="M495">
        <v>16</v>
      </c>
      <c r="N495">
        <v>130</v>
      </c>
      <c r="O495">
        <v>1278</v>
      </c>
      <c r="P495">
        <v>1829</v>
      </c>
      <c r="Q495">
        <f>SUM(daily_activity3[[#This Row],[VeryActiveMinutes]:[SedentaryMinutes]])</f>
        <v>1440</v>
      </c>
      <c r="R495">
        <f>daily_activity3[[#This Row],[Total Mintues]]/60</f>
        <v>24</v>
      </c>
      <c r="S495">
        <f>IFERROR(daily_activity3[[#This Row],[TotalDistance]]/daily_activity3[[#This Row],[TotalSteps]],0)</f>
        <v>6.7559697515045625E-4</v>
      </c>
      <c r="T495">
        <f>IFERROR(daily_activity3[[#This Row],[TrackerDistance]]/(daily_activity3[[#This Row],[Total Mintues]]*daily_activity3[[#This Row],[Step Length]]),0)</f>
        <v>3.5770833333333334</v>
      </c>
      <c r="U495">
        <v>0</v>
      </c>
      <c r="V495">
        <v>0</v>
      </c>
      <c r="W495">
        <v>0</v>
      </c>
    </row>
    <row r="496" spans="1:23" x14ac:dyDescent="0.3">
      <c r="A496">
        <v>8253242879</v>
      </c>
      <c r="B496" s="1">
        <v>42479</v>
      </c>
      <c r="C496" t="str">
        <f t="shared" si="7"/>
        <v>Tuesday</v>
      </c>
      <c r="D496">
        <v>4212</v>
      </c>
      <c r="E496">
        <v>2.7799999710000001</v>
      </c>
      <c r="F496">
        <v>2.7799999710000001</v>
      </c>
      <c r="G496">
        <v>0</v>
      </c>
      <c r="H496">
        <v>0</v>
      </c>
      <c r="I496">
        <v>0</v>
      </c>
      <c r="J496">
        <v>2.7799999710000001</v>
      </c>
      <c r="K496">
        <v>0</v>
      </c>
      <c r="L496">
        <v>0</v>
      </c>
      <c r="M496">
        <v>0</v>
      </c>
      <c r="N496">
        <v>164</v>
      </c>
      <c r="O496">
        <v>1276</v>
      </c>
      <c r="P496">
        <v>1763</v>
      </c>
      <c r="Q496">
        <f>SUM(daily_activity3[[#This Row],[VeryActiveMinutes]:[SedentaryMinutes]])</f>
        <v>1440</v>
      </c>
      <c r="R496">
        <f>daily_activity3[[#This Row],[Total Mintues]]/60</f>
        <v>24</v>
      </c>
      <c r="S496">
        <f>IFERROR(daily_activity3[[#This Row],[TotalDistance]]/daily_activity3[[#This Row],[TotalSteps]],0)</f>
        <v>6.6001898646723652E-4</v>
      </c>
      <c r="T496">
        <f>IFERROR(daily_activity3[[#This Row],[TrackerDistance]]/(daily_activity3[[#This Row],[Total Mintues]]*daily_activity3[[#This Row],[Step Length]]),0)</f>
        <v>2.9249999999999998</v>
      </c>
      <c r="U496">
        <v>0</v>
      </c>
      <c r="V496">
        <v>0</v>
      </c>
      <c r="W496">
        <v>0</v>
      </c>
    </row>
    <row r="497" spans="1:23" x14ac:dyDescent="0.3">
      <c r="A497">
        <v>8253242879</v>
      </c>
      <c r="B497" s="1">
        <v>42480</v>
      </c>
      <c r="C497" t="str">
        <f t="shared" si="7"/>
        <v>Wednesday</v>
      </c>
      <c r="D497">
        <v>6466</v>
      </c>
      <c r="E497">
        <v>4.2699999809999998</v>
      </c>
      <c r="F497">
        <v>4.2699999809999998</v>
      </c>
      <c r="G497">
        <v>0</v>
      </c>
      <c r="H497">
        <v>0.33000001299999998</v>
      </c>
      <c r="I497">
        <v>0.81999999300000004</v>
      </c>
      <c r="J497">
        <v>3.1099998950000001</v>
      </c>
      <c r="K497">
        <v>0.01</v>
      </c>
      <c r="L497">
        <v>5</v>
      </c>
      <c r="M497">
        <v>18</v>
      </c>
      <c r="N497">
        <v>216</v>
      </c>
      <c r="O497">
        <v>1201</v>
      </c>
      <c r="P497">
        <v>1931</v>
      </c>
      <c r="Q497">
        <f>SUM(daily_activity3[[#This Row],[VeryActiveMinutes]:[SedentaryMinutes]])</f>
        <v>1440</v>
      </c>
      <c r="R497">
        <f>daily_activity3[[#This Row],[Total Mintues]]/60</f>
        <v>24</v>
      </c>
      <c r="S497">
        <f>IFERROR(daily_activity3[[#This Row],[TotalDistance]]/daily_activity3[[#This Row],[TotalSteps]],0)</f>
        <v>6.6037735555211875E-4</v>
      </c>
      <c r="T497">
        <f>IFERROR(daily_activity3[[#This Row],[TrackerDistance]]/(daily_activity3[[#This Row],[Total Mintues]]*daily_activity3[[#This Row],[Step Length]]),0)</f>
        <v>4.490277777777778</v>
      </c>
      <c r="U497">
        <v>0</v>
      </c>
      <c r="V497">
        <v>0</v>
      </c>
      <c r="W497">
        <v>0</v>
      </c>
    </row>
    <row r="498" spans="1:23" x14ac:dyDescent="0.3">
      <c r="A498">
        <v>8253242879</v>
      </c>
      <c r="B498" s="1">
        <v>42481</v>
      </c>
      <c r="C498" t="str">
        <f t="shared" si="7"/>
        <v>Thursday</v>
      </c>
      <c r="D498">
        <v>11268</v>
      </c>
      <c r="E498">
        <v>8.5600004199999997</v>
      </c>
      <c r="F498">
        <v>8.5600004199999997</v>
      </c>
      <c r="G498">
        <v>0</v>
      </c>
      <c r="H498">
        <v>5.8800001139999996</v>
      </c>
      <c r="I498">
        <v>0.93000000699999996</v>
      </c>
      <c r="J498">
        <v>1.75</v>
      </c>
      <c r="K498">
        <v>0</v>
      </c>
      <c r="L498">
        <v>49</v>
      </c>
      <c r="M498">
        <v>20</v>
      </c>
      <c r="N498">
        <v>172</v>
      </c>
      <c r="O498">
        <v>1199</v>
      </c>
      <c r="P498">
        <v>2218</v>
      </c>
      <c r="Q498">
        <f>SUM(daily_activity3[[#This Row],[VeryActiveMinutes]:[SedentaryMinutes]])</f>
        <v>1440</v>
      </c>
      <c r="R498">
        <f>daily_activity3[[#This Row],[Total Mintues]]/60</f>
        <v>24</v>
      </c>
      <c r="S498">
        <f>IFERROR(daily_activity3[[#This Row],[TotalDistance]]/daily_activity3[[#This Row],[TotalSteps]],0)</f>
        <v>7.5967344870429528E-4</v>
      </c>
      <c r="T498">
        <f>IFERROR(daily_activity3[[#This Row],[TrackerDistance]]/(daily_activity3[[#This Row],[Total Mintues]]*daily_activity3[[#This Row],[Step Length]]),0)</f>
        <v>7.8250000000000011</v>
      </c>
      <c r="U498">
        <v>0</v>
      </c>
      <c r="V498">
        <v>0</v>
      </c>
      <c r="W498">
        <v>0</v>
      </c>
    </row>
    <row r="499" spans="1:23" x14ac:dyDescent="0.3">
      <c r="A499">
        <v>8253242879</v>
      </c>
      <c r="B499" s="1">
        <v>42482</v>
      </c>
      <c r="C499" t="str">
        <f t="shared" si="7"/>
        <v>Friday</v>
      </c>
      <c r="D499">
        <v>2824</v>
      </c>
      <c r="E499">
        <v>1.8700000050000001</v>
      </c>
      <c r="F499">
        <v>1.8700000050000001</v>
      </c>
      <c r="G499">
        <v>0</v>
      </c>
      <c r="H499">
        <v>0</v>
      </c>
      <c r="I499">
        <v>0</v>
      </c>
      <c r="J499">
        <v>1.8700000050000001</v>
      </c>
      <c r="K499">
        <v>0</v>
      </c>
      <c r="L499">
        <v>0</v>
      </c>
      <c r="M499">
        <v>0</v>
      </c>
      <c r="N499">
        <v>120</v>
      </c>
      <c r="O499">
        <v>1320</v>
      </c>
      <c r="P499">
        <v>1651</v>
      </c>
      <c r="Q499">
        <f>SUM(daily_activity3[[#This Row],[VeryActiveMinutes]:[SedentaryMinutes]])</f>
        <v>1440</v>
      </c>
      <c r="R499">
        <f>daily_activity3[[#This Row],[Total Mintues]]/60</f>
        <v>24</v>
      </c>
      <c r="S499">
        <f>IFERROR(daily_activity3[[#This Row],[TotalDistance]]/daily_activity3[[#This Row],[TotalSteps]],0)</f>
        <v>6.6218130488668553E-4</v>
      </c>
      <c r="T499">
        <f>IFERROR(daily_activity3[[#This Row],[TrackerDistance]]/(daily_activity3[[#This Row],[Total Mintues]]*daily_activity3[[#This Row],[Step Length]]),0)</f>
        <v>1.9611111111111112</v>
      </c>
      <c r="U499">
        <v>0</v>
      </c>
      <c r="V499">
        <v>0</v>
      </c>
      <c r="W499">
        <v>0</v>
      </c>
    </row>
    <row r="500" spans="1:23" x14ac:dyDescent="0.3">
      <c r="A500">
        <v>8253242879</v>
      </c>
      <c r="B500" s="1">
        <v>42483</v>
      </c>
      <c r="C500" t="str">
        <f t="shared" si="7"/>
        <v>Saturday</v>
      </c>
      <c r="D500">
        <v>9282</v>
      </c>
      <c r="E500">
        <v>6.2600002290000001</v>
      </c>
      <c r="F500">
        <v>6.2600002290000001</v>
      </c>
      <c r="G500">
        <v>0</v>
      </c>
      <c r="H500">
        <v>2.0899999139999998</v>
      </c>
      <c r="I500">
        <v>1.039999962</v>
      </c>
      <c r="J500">
        <v>3.130000114</v>
      </c>
      <c r="K500">
        <v>0</v>
      </c>
      <c r="L500">
        <v>30</v>
      </c>
      <c r="M500">
        <v>26</v>
      </c>
      <c r="N500">
        <v>191</v>
      </c>
      <c r="O500">
        <v>1193</v>
      </c>
      <c r="P500">
        <v>2132</v>
      </c>
      <c r="Q500">
        <f>SUM(daily_activity3[[#This Row],[VeryActiveMinutes]:[SedentaryMinutes]])</f>
        <v>1440</v>
      </c>
      <c r="R500">
        <f>daily_activity3[[#This Row],[Total Mintues]]/60</f>
        <v>24</v>
      </c>
      <c r="S500">
        <f>IFERROR(daily_activity3[[#This Row],[TotalDistance]]/daily_activity3[[#This Row],[TotalSteps]],0)</f>
        <v>6.7442364027149322E-4</v>
      </c>
      <c r="T500">
        <f>IFERROR(daily_activity3[[#This Row],[TrackerDistance]]/(daily_activity3[[#This Row],[Total Mintues]]*daily_activity3[[#This Row],[Step Length]]),0)</f>
        <v>6.4458333333333329</v>
      </c>
      <c r="U500">
        <v>0</v>
      </c>
      <c r="V500">
        <v>0</v>
      </c>
      <c r="W500">
        <v>0</v>
      </c>
    </row>
    <row r="501" spans="1:23" x14ac:dyDescent="0.3">
      <c r="A501">
        <v>8253242879</v>
      </c>
      <c r="B501" s="1">
        <v>42484</v>
      </c>
      <c r="C501" t="str">
        <f t="shared" si="7"/>
        <v>Sunday</v>
      </c>
      <c r="D501">
        <v>8905</v>
      </c>
      <c r="E501">
        <v>7.1300001139999996</v>
      </c>
      <c r="F501">
        <v>7.1300001139999996</v>
      </c>
      <c r="G501">
        <v>0</v>
      </c>
      <c r="H501">
        <v>5.5999999049999998</v>
      </c>
      <c r="I501">
        <v>0.189999998</v>
      </c>
      <c r="J501">
        <v>1.3400000329999999</v>
      </c>
      <c r="K501">
        <v>0</v>
      </c>
      <c r="L501">
        <v>41</v>
      </c>
      <c r="M501">
        <v>4</v>
      </c>
      <c r="N501">
        <v>82</v>
      </c>
      <c r="O501">
        <v>1313</v>
      </c>
      <c r="P501">
        <v>1976</v>
      </c>
      <c r="Q501">
        <f>SUM(daily_activity3[[#This Row],[VeryActiveMinutes]:[SedentaryMinutes]])</f>
        <v>1440</v>
      </c>
      <c r="R501">
        <f>daily_activity3[[#This Row],[Total Mintues]]/60</f>
        <v>24</v>
      </c>
      <c r="S501">
        <f>IFERROR(daily_activity3[[#This Row],[TotalDistance]]/daily_activity3[[#This Row],[TotalSteps]],0)</f>
        <v>8.0067379157776526E-4</v>
      </c>
      <c r="T501">
        <f>IFERROR(daily_activity3[[#This Row],[TrackerDistance]]/(daily_activity3[[#This Row],[Total Mintues]]*daily_activity3[[#This Row],[Step Length]]),0)</f>
        <v>6.1840277777777777</v>
      </c>
      <c r="U501">
        <v>0</v>
      </c>
      <c r="V501">
        <v>0</v>
      </c>
      <c r="W501">
        <v>0</v>
      </c>
    </row>
    <row r="502" spans="1:23" x14ac:dyDescent="0.3">
      <c r="A502">
        <v>8253242879</v>
      </c>
      <c r="B502" s="1">
        <v>42485</v>
      </c>
      <c r="C502" t="str">
        <f t="shared" si="7"/>
        <v>Monday</v>
      </c>
      <c r="D502">
        <v>6829</v>
      </c>
      <c r="E502">
        <v>4.5100002290000001</v>
      </c>
      <c r="F502">
        <v>4.5100002290000001</v>
      </c>
      <c r="G502">
        <v>0</v>
      </c>
      <c r="H502">
        <v>0.36000001399999998</v>
      </c>
      <c r="I502">
        <v>2.3900001049999999</v>
      </c>
      <c r="J502">
        <v>1.769999981</v>
      </c>
      <c r="K502">
        <v>0</v>
      </c>
      <c r="L502">
        <v>7</v>
      </c>
      <c r="M502">
        <v>54</v>
      </c>
      <c r="N502">
        <v>118</v>
      </c>
      <c r="O502">
        <v>1261</v>
      </c>
      <c r="P502">
        <v>1909</v>
      </c>
      <c r="Q502">
        <f>SUM(daily_activity3[[#This Row],[VeryActiveMinutes]:[SedentaryMinutes]])</f>
        <v>1440</v>
      </c>
      <c r="R502">
        <f>daily_activity3[[#This Row],[Total Mintues]]/60</f>
        <v>24</v>
      </c>
      <c r="S502">
        <f>IFERROR(daily_activity3[[#This Row],[TotalDistance]]/daily_activity3[[#This Row],[TotalSteps]],0)</f>
        <v>6.604188357006883E-4</v>
      </c>
      <c r="T502">
        <f>IFERROR(daily_activity3[[#This Row],[TrackerDistance]]/(daily_activity3[[#This Row],[Total Mintues]]*daily_activity3[[#This Row],[Step Length]]),0)</f>
        <v>4.7423611111111104</v>
      </c>
      <c r="U502">
        <v>0</v>
      </c>
      <c r="V502">
        <v>0</v>
      </c>
      <c r="W502">
        <v>0</v>
      </c>
    </row>
    <row r="503" spans="1:23" x14ac:dyDescent="0.3">
      <c r="A503">
        <v>8253242879</v>
      </c>
      <c r="B503" s="1">
        <v>42486</v>
      </c>
      <c r="C503" t="str">
        <f t="shared" si="7"/>
        <v>Tuesday</v>
      </c>
      <c r="D503">
        <v>4562</v>
      </c>
      <c r="E503">
        <v>3.039999962</v>
      </c>
      <c r="F503">
        <v>3.039999962</v>
      </c>
      <c r="G503">
        <v>0</v>
      </c>
      <c r="H503">
        <v>1.1799999480000001</v>
      </c>
      <c r="I503">
        <v>0.49000000999999999</v>
      </c>
      <c r="J503">
        <v>1.3700000050000001</v>
      </c>
      <c r="K503">
        <v>0</v>
      </c>
      <c r="L503">
        <v>19</v>
      </c>
      <c r="M503">
        <v>14</v>
      </c>
      <c r="N503">
        <v>108</v>
      </c>
      <c r="O503">
        <v>1299</v>
      </c>
      <c r="P503">
        <v>1813</v>
      </c>
      <c r="Q503">
        <f>SUM(daily_activity3[[#This Row],[VeryActiveMinutes]:[SedentaryMinutes]])</f>
        <v>1440</v>
      </c>
      <c r="R503">
        <f>daily_activity3[[#This Row],[Total Mintues]]/60</f>
        <v>24</v>
      </c>
      <c r="S503">
        <f>IFERROR(daily_activity3[[#This Row],[TotalDistance]]/daily_activity3[[#This Row],[TotalSteps]],0)</f>
        <v>6.6637438886453309E-4</v>
      </c>
      <c r="T503">
        <f>IFERROR(daily_activity3[[#This Row],[TrackerDistance]]/(daily_activity3[[#This Row],[Total Mintues]]*daily_activity3[[#This Row],[Step Length]]),0)</f>
        <v>3.1680555555555556</v>
      </c>
      <c r="U503">
        <v>0</v>
      </c>
      <c r="V503">
        <v>0</v>
      </c>
      <c r="W503">
        <v>0</v>
      </c>
    </row>
    <row r="504" spans="1:23" x14ac:dyDescent="0.3">
      <c r="A504">
        <v>8253242879</v>
      </c>
      <c r="B504" s="1">
        <v>42487</v>
      </c>
      <c r="C504" t="str">
        <f t="shared" si="7"/>
        <v>Wednesday</v>
      </c>
      <c r="D504">
        <v>10232</v>
      </c>
      <c r="E504">
        <v>8.1800003050000001</v>
      </c>
      <c r="F504">
        <v>8.1800003050000001</v>
      </c>
      <c r="G504">
        <v>0</v>
      </c>
      <c r="H504">
        <v>6.2399997709999999</v>
      </c>
      <c r="I504">
        <v>0.23000000400000001</v>
      </c>
      <c r="J504">
        <v>1.7000000479999999</v>
      </c>
      <c r="K504">
        <v>0</v>
      </c>
      <c r="L504">
        <v>45</v>
      </c>
      <c r="M504">
        <v>5</v>
      </c>
      <c r="N504">
        <v>104</v>
      </c>
      <c r="O504">
        <v>1286</v>
      </c>
      <c r="P504">
        <v>2008</v>
      </c>
      <c r="Q504">
        <f>SUM(daily_activity3[[#This Row],[VeryActiveMinutes]:[SedentaryMinutes]])</f>
        <v>1440</v>
      </c>
      <c r="R504">
        <f>daily_activity3[[#This Row],[Total Mintues]]/60</f>
        <v>24</v>
      </c>
      <c r="S504">
        <f>IFERROR(daily_activity3[[#This Row],[TotalDistance]]/daily_activity3[[#This Row],[TotalSteps]],0)</f>
        <v>7.9945272722830338E-4</v>
      </c>
      <c r="T504">
        <f>IFERROR(daily_activity3[[#This Row],[TrackerDistance]]/(daily_activity3[[#This Row],[Total Mintues]]*daily_activity3[[#This Row],[Step Length]]),0)</f>
        <v>7.1055555555555552</v>
      </c>
      <c r="U504">
        <v>0</v>
      </c>
      <c r="V504">
        <v>0</v>
      </c>
      <c r="W504">
        <v>0</v>
      </c>
    </row>
    <row r="505" spans="1:23" x14ac:dyDescent="0.3">
      <c r="A505">
        <v>8253242879</v>
      </c>
      <c r="B505" s="1">
        <v>42488</v>
      </c>
      <c r="C505" t="str">
        <f t="shared" si="7"/>
        <v>Thursday</v>
      </c>
      <c r="D505">
        <v>2718</v>
      </c>
      <c r="E505">
        <v>1.7999999520000001</v>
      </c>
      <c r="F505">
        <v>1.7999999520000001</v>
      </c>
      <c r="G505">
        <v>0</v>
      </c>
      <c r="H505">
        <v>0.670000017</v>
      </c>
      <c r="I505">
        <v>0.77999997099999996</v>
      </c>
      <c r="J505">
        <v>0.34000000400000002</v>
      </c>
      <c r="K505">
        <v>0</v>
      </c>
      <c r="L505">
        <v>11</v>
      </c>
      <c r="M505">
        <v>16</v>
      </c>
      <c r="N505">
        <v>20</v>
      </c>
      <c r="O505">
        <v>1393</v>
      </c>
      <c r="P505">
        <v>1580</v>
      </c>
      <c r="Q505">
        <f>SUM(daily_activity3[[#This Row],[VeryActiveMinutes]:[SedentaryMinutes]])</f>
        <v>1440</v>
      </c>
      <c r="R505">
        <f>daily_activity3[[#This Row],[Total Mintues]]/60</f>
        <v>24</v>
      </c>
      <c r="S505">
        <f>IFERROR(daily_activity3[[#This Row],[TotalDistance]]/daily_activity3[[#This Row],[TotalSteps]],0)</f>
        <v>6.6225163796909496E-4</v>
      </c>
      <c r="T505">
        <f>IFERROR(daily_activity3[[#This Row],[TrackerDistance]]/(daily_activity3[[#This Row],[Total Mintues]]*daily_activity3[[#This Row],[Step Length]]),0)</f>
        <v>1.8875</v>
      </c>
      <c r="U505">
        <v>0</v>
      </c>
      <c r="V505">
        <v>0</v>
      </c>
      <c r="W505">
        <v>0</v>
      </c>
    </row>
    <row r="506" spans="1:23" x14ac:dyDescent="0.3">
      <c r="A506">
        <v>8253242879</v>
      </c>
      <c r="B506" s="1">
        <v>42489</v>
      </c>
      <c r="C506" t="str">
        <f t="shared" si="7"/>
        <v>Friday</v>
      </c>
      <c r="D506">
        <v>6260</v>
      </c>
      <c r="E506">
        <v>4.2600002290000001</v>
      </c>
      <c r="F506">
        <v>4.2600002290000001</v>
      </c>
      <c r="G506">
        <v>0</v>
      </c>
      <c r="H506">
        <v>1.289999962</v>
      </c>
      <c r="I506">
        <v>0.540000021</v>
      </c>
      <c r="J506">
        <v>2.4000000950000002</v>
      </c>
      <c r="K506">
        <v>0</v>
      </c>
      <c r="L506">
        <v>16</v>
      </c>
      <c r="M506">
        <v>14</v>
      </c>
      <c r="N506">
        <v>136</v>
      </c>
      <c r="O506">
        <v>1257</v>
      </c>
      <c r="P506">
        <v>1854</v>
      </c>
      <c r="Q506">
        <f>SUM(daily_activity3[[#This Row],[VeryActiveMinutes]:[SedentaryMinutes]])</f>
        <v>1423</v>
      </c>
      <c r="R506">
        <f>daily_activity3[[#This Row],[Total Mintues]]/60</f>
        <v>23.716666666666665</v>
      </c>
      <c r="S506">
        <f>IFERROR(daily_activity3[[#This Row],[TotalDistance]]/daily_activity3[[#This Row],[TotalSteps]],0)</f>
        <v>6.8051121869009583E-4</v>
      </c>
      <c r="T506">
        <f>IFERROR(daily_activity3[[#This Row],[TrackerDistance]]/(daily_activity3[[#This Row],[Total Mintues]]*daily_activity3[[#This Row],[Step Length]]),0)</f>
        <v>4.3991567111735774</v>
      </c>
      <c r="U506">
        <v>0</v>
      </c>
      <c r="V506">
        <v>0</v>
      </c>
      <c r="W506">
        <v>0</v>
      </c>
    </row>
    <row r="507" spans="1:23" x14ac:dyDescent="0.3">
      <c r="A507">
        <v>8253242879</v>
      </c>
      <c r="B507" s="1">
        <v>42490</v>
      </c>
      <c r="C507" t="str">
        <f t="shared" si="7"/>
        <v>Saturday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1440</v>
      </c>
      <c r="P507">
        <v>0</v>
      </c>
      <c r="Q507">
        <f>SUM(daily_activity3[[#This Row],[VeryActiveMinutes]:[SedentaryMinutes]])</f>
        <v>1440</v>
      </c>
      <c r="R507">
        <f>daily_activity3[[#This Row],[Total Mintues]]/60</f>
        <v>24</v>
      </c>
      <c r="S507">
        <f>IFERROR(daily_activity3[[#This Row],[TotalDistance]]/daily_activity3[[#This Row],[TotalSteps]],0)</f>
        <v>0</v>
      </c>
      <c r="T507">
        <f>IFERROR(daily_activity3[[#This Row],[TrackerDistance]]/(daily_activity3[[#This Row],[Total Mintues]]*daily_activity3[[#This Row],[Step Length]]),0)</f>
        <v>0</v>
      </c>
      <c r="U507">
        <v>0</v>
      </c>
      <c r="V507">
        <v>0</v>
      </c>
      <c r="W507">
        <v>0</v>
      </c>
    </row>
    <row r="508" spans="1:23" x14ac:dyDescent="0.3">
      <c r="A508">
        <v>8378563200</v>
      </c>
      <c r="B508" s="1">
        <v>42473</v>
      </c>
      <c r="C508" t="str">
        <f t="shared" si="7"/>
        <v>Wednesday</v>
      </c>
      <c r="D508">
        <v>12386</v>
      </c>
      <c r="E508">
        <v>9.8199996949999999</v>
      </c>
      <c r="F508">
        <v>9.8199996949999999</v>
      </c>
      <c r="G508">
        <v>2.0921471120000001</v>
      </c>
      <c r="H508">
        <v>4.9600000380000004</v>
      </c>
      <c r="I508">
        <v>0.64999997600000003</v>
      </c>
      <c r="J508">
        <v>4.2100000380000004</v>
      </c>
      <c r="K508">
        <v>0</v>
      </c>
      <c r="L508">
        <v>116</v>
      </c>
      <c r="M508">
        <v>14</v>
      </c>
      <c r="N508">
        <v>169</v>
      </c>
      <c r="O508">
        <v>680</v>
      </c>
      <c r="P508">
        <v>4079</v>
      </c>
      <c r="Q508">
        <f>SUM(daily_activity3[[#This Row],[VeryActiveMinutes]:[SedentaryMinutes]])</f>
        <v>979</v>
      </c>
      <c r="R508">
        <f>daily_activity3[[#This Row],[Total Mintues]]/60</f>
        <v>16.316666666666666</v>
      </c>
      <c r="S508">
        <f>IFERROR(daily_activity3[[#This Row],[TotalDistance]]/daily_activity3[[#This Row],[TotalSteps]],0)</f>
        <v>7.9283059058614565E-4</v>
      </c>
      <c r="T508">
        <f>IFERROR(daily_activity3[[#This Row],[TrackerDistance]]/(daily_activity3[[#This Row],[Total Mintues]]*daily_activity3[[#This Row],[Step Length]]),0)</f>
        <v>12.651685393258427</v>
      </c>
      <c r="U508">
        <v>447</v>
      </c>
      <c r="V508">
        <v>487</v>
      </c>
      <c r="W508">
        <v>40</v>
      </c>
    </row>
    <row r="509" spans="1:23" x14ac:dyDescent="0.3">
      <c r="A509">
        <v>8378563200</v>
      </c>
      <c r="B509" s="1">
        <v>42474</v>
      </c>
      <c r="C509" t="str">
        <f t="shared" si="7"/>
        <v>Thursday</v>
      </c>
      <c r="D509">
        <v>13318</v>
      </c>
      <c r="E509">
        <v>10.56000042</v>
      </c>
      <c r="F509">
        <v>10.56000042</v>
      </c>
      <c r="G509">
        <v>2.2530810830000001</v>
      </c>
      <c r="H509">
        <v>5.6199998860000004</v>
      </c>
      <c r="I509">
        <v>1.0299999710000001</v>
      </c>
      <c r="J509">
        <v>3.9100000860000002</v>
      </c>
      <c r="K509">
        <v>0</v>
      </c>
      <c r="L509">
        <v>123</v>
      </c>
      <c r="M509">
        <v>21</v>
      </c>
      <c r="N509">
        <v>174</v>
      </c>
      <c r="O509">
        <v>699</v>
      </c>
      <c r="P509">
        <v>4163</v>
      </c>
      <c r="Q509">
        <f>SUM(daily_activity3[[#This Row],[VeryActiveMinutes]:[SedentaryMinutes]])</f>
        <v>1017</v>
      </c>
      <c r="R509">
        <f>daily_activity3[[#This Row],[Total Mintues]]/60</f>
        <v>16.95</v>
      </c>
      <c r="S509">
        <f>IFERROR(daily_activity3[[#This Row],[TotalDistance]]/daily_activity3[[#This Row],[TotalSteps]],0)</f>
        <v>7.929118801621865E-4</v>
      </c>
      <c r="T509">
        <f>IFERROR(daily_activity3[[#This Row],[TrackerDistance]]/(daily_activity3[[#This Row],[Total Mintues]]*daily_activity3[[#This Row],[Step Length]]),0)</f>
        <v>13.095378564405113</v>
      </c>
      <c r="U509">
        <v>447</v>
      </c>
      <c r="V509">
        <v>487</v>
      </c>
      <c r="W509">
        <v>40</v>
      </c>
    </row>
    <row r="510" spans="1:23" x14ac:dyDescent="0.3">
      <c r="A510">
        <v>8378563200</v>
      </c>
      <c r="B510" s="1">
        <v>42475</v>
      </c>
      <c r="C510" t="str">
        <f t="shared" si="7"/>
        <v>Friday</v>
      </c>
      <c r="D510">
        <v>14461</v>
      </c>
      <c r="E510">
        <v>11.47000027</v>
      </c>
      <c r="F510">
        <v>11.47000027</v>
      </c>
      <c r="G510">
        <v>0</v>
      </c>
      <c r="H510">
        <v>4.9099998469999999</v>
      </c>
      <c r="I510">
        <v>1.1499999759999999</v>
      </c>
      <c r="J510">
        <v>5.4099998469999999</v>
      </c>
      <c r="K510">
        <v>0</v>
      </c>
      <c r="L510">
        <v>60</v>
      </c>
      <c r="M510">
        <v>23</v>
      </c>
      <c r="N510">
        <v>190</v>
      </c>
      <c r="O510">
        <v>729</v>
      </c>
      <c r="P510">
        <v>3666</v>
      </c>
      <c r="Q510">
        <f>SUM(daily_activity3[[#This Row],[VeryActiveMinutes]:[SedentaryMinutes]])</f>
        <v>1002</v>
      </c>
      <c r="R510">
        <f>daily_activity3[[#This Row],[Total Mintues]]/60</f>
        <v>16.7</v>
      </c>
      <c r="S510">
        <f>IFERROR(daily_activity3[[#This Row],[TotalDistance]]/daily_activity3[[#This Row],[TotalSteps]],0)</f>
        <v>7.9316784938800915E-4</v>
      </c>
      <c r="T510">
        <f>IFERROR(daily_activity3[[#This Row],[TrackerDistance]]/(daily_activity3[[#This Row],[Total Mintues]]*daily_activity3[[#This Row],[Step Length]]),0)</f>
        <v>14.432135728542914</v>
      </c>
      <c r="U510">
        <v>447</v>
      </c>
      <c r="V510">
        <v>487</v>
      </c>
      <c r="W510">
        <v>40</v>
      </c>
    </row>
    <row r="511" spans="1:23" x14ac:dyDescent="0.3">
      <c r="A511">
        <v>8378563200</v>
      </c>
      <c r="B511" s="1">
        <v>42476</v>
      </c>
      <c r="C511" t="str">
        <f t="shared" si="7"/>
        <v>Saturday</v>
      </c>
      <c r="D511">
        <v>11207</v>
      </c>
      <c r="E511">
        <v>8.8900003430000005</v>
      </c>
      <c r="F511">
        <v>8.8900003430000005</v>
      </c>
      <c r="G511">
        <v>0</v>
      </c>
      <c r="H511">
        <v>5.3699998860000004</v>
      </c>
      <c r="I511">
        <v>1.0700000519999999</v>
      </c>
      <c r="J511">
        <v>2.4400000569999998</v>
      </c>
      <c r="K511">
        <v>0</v>
      </c>
      <c r="L511">
        <v>64</v>
      </c>
      <c r="M511">
        <v>21</v>
      </c>
      <c r="N511">
        <v>142</v>
      </c>
      <c r="O511">
        <v>563</v>
      </c>
      <c r="P511">
        <v>3363</v>
      </c>
      <c r="Q511">
        <f>SUM(daily_activity3[[#This Row],[VeryActiveMinutes]:[SedentaryMinutes]])</f>
        <v>790</v>
      </c>
      <c r="R511">
        <f>daily_activity3[[#This Row],[Total Mintues]]/60</f>
        <v>13.166666666666666</v>
      </c>
      <c r="S511">
        <f>IFERROR(daily_activity3[[#This Row],[TotalDistance]]/daily_activity3[[#This Row],[TotalSteps]],0)</f>
        <v>7.9325424672079957E-4</v>
      </c>
      <c r="T511">
        <f>IFERROR(daily_activity3[[#This Row],[TrackerDistance]]/(daily_activity3[[#This Row],[Total Mintues]]*daily_activity3[[#This Row],[Step Length]]),0)</f>
        <v>14.186075949367089</v>
      </c>
      <c r="U511">
        <v>447</v>
      </c>
      <c r="V511">
        <v>487</v>
      </c>
      <c r="W511">
        <v>40</v>
      </c>
    </row>
    <row r="512" spans="1:23" x14ac:dyDescent="0.3">
      <c r="A512">
        <v>8378563200</v>
      </c>
      <c r="B512" s="1">
        <v>42477</v>
      </c>
      <c r="C512" t="str">
        <f t="shared" si="7"/>
        <v>Sunday</v>
      </c>
      <c r="D512">
        <v>2132</v>
      </c>
      <c r="E512">
        <v>1.690000057</v>
      </c>
      <c r="F512">
        <v>1.690000057</v>
      </c>
      <c r="G512">
        <v>0</v>
      </c>
      <c r="H512">
        <v>0</v>
      </c>
      <c r="I512">
        <v>0</v>
      </c>
      <c r="J512">
        <v>1.690000057</v>
      </c>
      <c r="K512">
        <v>0</v>
      </c>
      <c r="L512">
        <v>0</v>
      </c>
      <c r="M512">
        <v>0</v>
      </c>
      <c r="N512">
        <v>93</v>
      </c>
      <c r="O512">
        <v>599</v>
      </c>
      <c r="P512">
        <v>2572</v>
      </c>
      <c r="Q512">
        <f>SUM(daily_activity3[[#This Row],[VeryActiveMinutes]:[SedentaryMinutes]])</f>
        <v>692</v>
      </c>
      <c r="R512">
        <f>daily_activity3[[#This Row],[Total Mintues]]/60</f>
        <v>11.533333333333333</v>
      </c>
      <c r="S512">
        <f>IFERROR(daily_activity3[[#This Row],[TotalDistance]]/daily_activity3[[#This Row],[TotalSteps]],0)</f>
        <v>7.92682953564728E-4</v>
      </c>
      <c r="T512">
        <f>IFERROR(daily_activity3[[#This Row],[TrackerDistance]]/(daily_activity3[[#This Row],[Total Mintues]]*daily_activity3[[#This Row],[Step Length]]),0)</f>
        <v>3.0809248554913289</v>
      </c>
      <c r="U512">
        <v>447</v>
      </c>
      <c r="V512">
        <v>487</v>
      </c>
      <c r="W512">
        <v>40</v>
      </c>
    </row>
    <row r="513" spans="1:23" x14ac:dyDescent="0.3">
      <c r="A513">
        <v>8378563200</v>
      </c>
      <c r="B513" s="1">
        <v>42478</v>
      </c>
      <c r="C513" t="str">
        <f t="shared" si="7"/>
        <v>Monday</v>
      </c>
      <c r="D513">
        <v>13630</v>
      </c>
      <c r="E513">
        <v>10.81000042</v>
      </c>
      <c r="F513">
        <v>10.81000042</v>
      </c>
      <c r="G513">
        <v>2.0921471120000001</v>
      </c>
      <c r="H513">
        <v>5.0500001909999996</v>
      </c>
      <c r="I513">
        <v>0.560000002</v>
      </c>
      <c r="J513">
        <v>5.1999998090000004</v>
      </c>
      <c r="K513">
        <v>0</v>
      </c>
      <c r="L513">
        <v>117</v>
      </c>
      <c r="M513">
        <v>10</v>
      </c>
      <c r="N513">
        <v>174</v>
      </c>
      <c r="O513">
        <v>720</v>
      </c>
      <c r="P513">
        <v>4157</v>
      </c>
      <c r="Q513">
        <f>SUM(daily_activity3[[#This Row],[VeryActiveMinutes]:[SedentaryMinutes]])</f>
        <v>1021</v>
      </c>
      <c r="R513">
        <f>daily_activity3[[#This Row],[Total Mintues]]/60</f>
        <v>17.016666666666666</v>
      </c>
      <c r="S513">
        <f>IFERROR(daily_activity3[[#This Row],[TotalDistance]]/daily_activity3[[#This Row],[TotalSteps]],0)</f>
        <v>7.9310347909024206E-4</v>
      </c>
      <c r="T513">
        <f>IFERROR(daily_activity3[[#This Row],[TrackerDistance]]/(daily_activity3[[#This Row],[Total Mintues]]*daily_activity3[[#This Row],[Step Length]]),0)</f>
        <v>13.349657198824682</v>
      </c>
      <c r="U513">
        <v>447</v>
      </c>
      <c r="V513">
        <v>487</v>
      </c>
      <c r="W513">
        <v>40</v>
      </c>
    </row>
    <row r="514" spans="1:23" x14ac:dyDescent="0.3">
      <c r="A514">
        <v>8378563200</v>
      </c>
      <c r="B514" s="1">
        <v>42479</v>
      </c>
      <c r="C514" t="str">
        <f t="shared" si="7"/>
        <v>Tuesday</v>
      </c>
      <c r="D514">
        <v>13070</v>
      </c>
      <c r="E514">
        <v>10.35999966</v>
      </c>
      <c r="F514">
        <v>10.35999966</v>
      </c>
      <c r="G514">
        <v>2.2530810830000001</v>
      </c>
      <c r="H514">
        <v>5.3000001909999996</v>
      </c>
      <c r="I514">
        <v>0.87999999500000003</v>
      </c>
      <c r="J514">
        <v>4.1799998279999997</v>
      </c>
      <c r="K514">
        <v>0</v>
      </c>
      <c r="L514">
        <v>120</v>
      </c>
      <c r="M514">
        <v>19</v>
      </c>
      <c r="N514">
        <v>154</v>
      </c>
      <c r="O514">
        <v>737</v>
      </c>
      <c r="P514">
        <v>4092</v>
      </c>
      <c r="Q514">
        <f>SUM(daily_activity3[[#This Row],[VeryActiveMinutes]:[SedentaryMinutes]])</f>
        <v>1030</v>
      </c>
      <c r="R514">
        <f>daily_activity3[[#This Row],[Total Mintues]]/60</f>
        <v>17.166666666666668</v>
      </c>
      <c r="S514">
        <f>IFERROR(daily_activity3[[#This Row],[TotalDistance]]/daily_activity3[[#This Row],[TotalSteps]],0)</f>
        <v>7.92654908951798E-4</v>
      </c>
      <c r="T514">
        <f>IFERROR(daily_activity3[[#This Row],[TrackerDistance]]/(daily_activity3[[#This Row],[Total Mintues]]*daily_activity3[[#This Row],[Step Length]]),0)</f>
        <v>12.689320388349513</v>
      </c>
      <c r="U514">
        <v>447</v>
      </c>
      <c r="V514">
        <v>487</v>
      </c>
      <c r="W514">
        <v>40</v>
      </c>
    </row>
    <row r="515" spans="1:23" x14ac:dyDescent="0.3">
      <c r="A515">
        <v>8378563200</v>
      </c>
      <c r="B515" s="1">
        <v>42480</v>
      </c>
      <c r="C515" t="str">
        <f t="shared" ref="C515:C578" si="8">TEXT(B515,"dddd")</f>
        <v>Wednesday</v>
      </c>
      <c r="D515">
        <v>9388</v>
      </c>
      <c r="E515">
        <v>7.4400000569999998</v>
      </c>
      <c r="F515">
        <v>7.4400000569999998</v>
      </c>
      <c r="G515">
        <v>2.0921471120000001</v>
      </c>
      <c r="H515">
        <v>2.2300000190000002</v>
      </c>
      <c r="I515">
        <v>0.439999998</v>
      </c>
      <c r="J515">
        <v>4.7800002099999999</v>
      </c>
      <c r="K515">
        <v>0</v>
      </c>
      <c r="L515">
        <v>82</v>
      </c>
      <c r="M515">
        <v>8</v>
      </c>
      <c r="N515">
        <v>169</v>
      </c>
      <c r="O515">
        <v>763</v>
      </c>
      <c r="P515">
        <v>3787</v>
      </c>
      <c r="Q515">
        <f>SUM(daily_activity3[[#This Row],[VeryActiveMinutes]:[SedentaryMinutes]])</f>
        <v>1022</v>
      </c>
      <c r="R515">
        <f>daily_activity3[[#This Row],[Total Mintues]]/60</f>
        <v>17.033333333333335</v>
      </c>
      <c r="S515">
        <f>IFERROR(daily_activity3[[#This Row],[TotalDistance]]/daily_activity3[[#This Row],[TotalSteps]],0)</f>
        <v>7.9250107126118449E-4</v>
      </c>
      <c r="T515">
        <f>IFERROR(daily_activity3[[#This Row],[TrackerDistance]]/(daily_activity3[[#This Row],[Total Mintues]]*daily_activity3[[#This Row],[Step Length]]),0)</f>
        <v>9.1859099804305284</v>
      </c>
      <c r="U515">
        <v>447</v>
      </c>
      <c r="V515">
        <v>487</v>
      </c>
      <c r="W515">
        <v>40</v>
      </c>
    </row>
    <row r="516" spans="1:23" x14ac:dyDescent="0.3">
      <c r="A516">
        <v>8378563200</v>
      </c>
      <c r="B516" s="1">
        <v>42481</v>
      </c>
      <c r="C516" t="str">
        <f t="shared" si="8"/>
        <v>Thursday</v>
      </c>
      <c r="D516">
        <v>15148</v>
      </c>
      <c r="E516">
        <v>12.010000229999999</v>
      </c>
      <c r="F516">
        <v>12.010000229999999</v>
      </c>
      <c r="G516">
        <v>2.2530810830000001</v>
      </c>
      <c r="H516">
        <v>6.9000000950000002</v>
      </c>
      <c r="I516">
        <v>0.81999999300000004</v>
      </c>
      <c r="J516">
        <v>4.2899999619999996</v>
      </c>
      <c r="K516">
        <v>0</v>
      </c>
      <c r="L516">
        <v>137</v>
      </c>
      <c r="M516">
        <v>16</v>
      </c>
      <c r="N516">
        <v>145</v>
      </c>
      <c r="O516">
        <v>677</v>
      </c>
      <c r="P516">
        <v>4236</v>
      </c>
      <c r="Q516">
        <f>SUM(daily_activity3[[#This Row],[VeryActiveMinutes]:[SedentaryMinutes]])</f>
        <v>975</v>
      </c>
      <c r="R516">
        <f>daily_activity3[[#This Row],[Total Mintues]]/60</f>
        <v>16.25</v>
      </c>
      <c r="S516">
        <f>IFERROR(daily_activity3[[#This Row],[TotalDistance]]/daily_activity3[[#This Row],[TotalSteps]],0)</f>
        <v>7.9284395497755472E-4</v>
      </c>
      <c r="T516">
        <f>IFERROR(daily_activity3[[#This Row],[TrackerDistance]]/(daily_activity3[[#This Row],[Total Mintues]]*daily_activity3[[#This Row],[Step Length]]),0)</f>
        <v>15.536410256410257</v>
      </c>
      <c r="U516">
        <v>447</v>
      </c>
      <c r="V516">
        <v>487</v>
      </c>
      <c r="W516">
        <v>40</v>
      </c>
    </row>
    <row r="517" spans="1:23" x14ac:dyDescent="0.3">
      <c r="A517">
        <v>8378563200</v>
      </c>
      <c r="B517" s="1">
        <v>42482</v>
      </c>
      <c r="C517" t="str">
        <f t="shared" si="8"/>
        <v>Friday</v>
      </c>
      <c r="D517">
        <v>12200</v>
      </c>
      <c r="E517">
        <v>9.6700000760000009</v>
      </c>
      <c r="F517">
        <v>9.6700000760000009</v>
      </c>
      <c r="G517">
        <v>2.0921471120000001</v>
      </c>
      <c r="H517">
        <v>4.9099998469999999</v>
      </c>
      <c r="I517">
        <v>0.58999997400000004</v>
      </c>
      <c r="J517">
        <v>4.1799998279999997</v>
      </c>
      <c r="K517">
        <v>0</v>
      </c>
      <c r="L517">
        <v>113</v>
      </c>
      <c r="M517">
        <v>12</v>
      </c>
      <c r="N517">
        <v>159</v>
      </c>
      <c r="O517">
        <v>769</v>
      </c>
      <c r="P517">
        <v>4044</v>
      </c>
      <c r="Q517">
        <f>SUM(daily_activity3[[#This Row],[VeryActiveMinutes]:[SedentaryMinutes]])</f>
        <v>1053</v>
      </c>
      <c r="R517">
        <f>daily_activity3[[#This Row],[Total Mintues]]/60</f>
        <v>17.55</v>
      </c>
      <c r="S517">
        <f>IFERROR(daily_activity3[[#This Row],[TotalDistance]]/daily_activity3[[#This Row],[TotalSteps]],0)</f>
        <v>7.9262295704918045E-4</v>
      </c>
      <c r="T517">
        <f>IFERROR(daily_activity3[[#This Row],[TrackerDistance]]/(daily_activity3[[#This Row],[Total Mintues]]*daily_activity3[[#This Row],[Step Length]]),0)</f>
        <v>11.585944919278253</v>
      </c>
      <c r="U517">
        <v>447</v>
      </c>
      <c r="V517">
        <v>487</v>
      </c>
      <c r="W517">
        <v>40</v>
      </c>
    </row>
    <row r="518" spans="1:23" x14ac:dyDescent="0.3">
      <c r="A518">
        <v>8378563200</v>
      </c>
      <c r="B518" s="1">
        <v>42483</v>
      </c>
      <c r="C518" t="str">
        <f t="shared" si="8"/>
        <v>Saturday</v>
      </c>
      <c r="D518">
        <v>5709</v>
      </c>
      <c r="E518">
        <v>4.5300002099999999</v>
      </c>
      <c r="F518">
        <v>4.5300002099999999</v>
      </c>
      <c r="G518">
        <v>0</v>
      </c>
      <c r="H518">
        <v>1.519999981</v>
      </c>
      <c r="I518">
        <v>0.519999981</v>
      </c>
      <c r="J518">
        <v>2.4800000190000002</v>
      </c>
      <c r="K518">
        <v>0</v>
      </c>
      <c r="L518">
        <v>19</v>
      </c>
      <c r="M518">
        <v>10</v>
      </c>
      <c r="N518">
        <v>136</v>
      </c>
      <c r="O518">
        <v>740</v>
      </c>
      <c r="P518">
        <v>2908</v>
      </c>
      <c r="Q518">
        <f>SUM(daily_activity3[[#This Row],[VeryActiveMinutes]:[SedentaryMinutes]])</f>
        <v>905</v>
      </c>
      <c r="R518">
        <f>daily_activity3[[#This Row],[Total Mintues]]/60</f>
        <v>15.083333333333334</v>
      </c>
      <c r="S518">
        <f>IFERROR(daily_activity3[[#This Row],[TotalDistance]]/daily_activity3[[#This Row],[TotalSteps]],0)</f>
        <v>7.9348400945874933E-4</v>
      </c>
      <c r="T518">
        <f>IFERROR(daily_activity3[[#This Row],[TrackerDistance]]/(daily_activity3[[#This Row],[Total Mintues]]*daily_activity3[[#This Row],[Step Length]]),0)</f>
        <v>6.3082872928176794</v>
      </c>
      <c r="U518">
        <v>447</v>
      </c>
      <c r="V518">
        <v>487</v>
      </c>
      <c r="W518">
        <v>40</v>
      </c>
    </row>
    <row r="519" spans="1:23" x14ac:dyDescent="0.3">
      <c r="A519">
        <v>8378563200</v>
      </c>
      <c r="B519" s="1">
        <v>42484</v>
      </c>
      <c r="C519" t="str">
        <f t="shared" si="8"/>
        <v>Sunday</v>
      </c>
      <c r="D519">
        <v>3703</v>
      </c>
      <c r="E519">
        <v>2.9400000569999998</v>
      </c>
      <c r="F519">
        <v>2.9400000569999998</v>
      </c>
      <c r="G519">
        <v>0</v>
      </c>
      <c r="H519">
        <v>0</v>
      </c>
      <c r="I519">
        <v>0</v>
      </c>
      <c r="J519">
        <v>2.9400000569999998</v>
      </c>
      <c r="K519">
        <v>0</v>
      </c>
      <c r="L519">
        <v>0</v>
      </c>
      <c r="M519">
        <v>0</v>
      </c>
      <c r="N519">
        <v>135</v>
      </c>
      <c r="O519">
        <v>734</v>
      </c>
      <c r="P519">
        <v>2741</v>
      </c>
      <c r="Q519">
        <f>SUM(daily_activity3[[#This Row],[VeryActiveMinutes]:[SedentaryMinutes]])</f>
        <v>869</v>
      </c>
      <c r="R519">
        <f>daily_activity3[[#This Row],[Total Mintues]]/60</f>
        <v>14.483333333333333</v>
      </c>
      <c r="S519">
        <f>IFERROR(daily_activity3[[#This Row],[TotalDistance]]/daily_activity3[[#This Row],[TotalSteps]],0)</f>
        <v>7.9395086605455031E-4</v>
      </c>
      <c r="T519">
        <f>IFERROR(daily_activity3[[#This Row],[TrackerDistance]]/(daily_activity3[[#This Row],[Total Mintues]]*daily_activity3[[#This Row],[Step Length]]),0)</f>
        <v>4.2612197928653623</v>
      </c>
      <c r="U519">
        <v>447</v>
      </c>
      <c r="V519">
        <v>487</v>
      </c>
      <c r="W519">
        <v>40</v>
      </c>
    </row>
    <row r="520" spans="1:23" x14ac:dyDescent="0.3">
      <c r="A520">
        <v>8378563200</v>
      </c>
      <c r="B520" s="1">
        <v>42485</v>
      </c>
      <c r="C520" t="str">
        <f t="shared" si="8"/>
        <v>Monday</v>
      </c>
      <c r="D520">
        <v>12405</v>
      </c>
      <c r="E520">
        <v>9.8400001530000001</v>
      </c>
      <c r="F520">
        <v>9.8400001530000001</v>
      </c>
      <c r="G520">
        <v>2.0921471120000001</v>
      </c>
      <c r="H520">
        <v>5.0500001909999996</v>
      </c>
      <c r="I520">
        <v>0.87000000499999997</v>
      </c>
      <c r="J520">
        <v>3.920000076</v>
      </c>
      <c r="K520">
        <v>0</v>
      </c>
      <c r="L520">
        <v>117</v>
      </c>
      <c r="M520">
        <v>16</v>
      </c>
      <c r="N520">
        <v>141</v>
      </c>
      <c r="O520">
        <v>692</v>
      </c>
      <c r="P520">
        <v>4005</v>
      </c>
      <c r="Q520">
        <f>SUM(daily_activity3[[#This Row],[VeryActiveMinutes]:[SedentaryMinutes]])</f>
        <v>966</v>
      </c>
      <c r="R520">
        <f>daily_activity3[[#This Row],[Total Mintues]]/60</f>
        <v>16.100000000000001</v>
      </c>
      <c r="S520">
        <f>IFERROR(daily_activity3[[#This Row],[TotalDistance]]/daily_activity3[[#This Row],[TotalSteps]],0)</f>
        <v>7.9322854921402657E-4</v>
      </c>
      <c r="T520">
        <f>IFERROR(daily_activity3[[#This Row],[TrackerDistance]]/(daily_activity3[[#This Row],[Total Mintues]]*daily_activity3[[#This Row],[Step Length]]),0)</f>
        <v>12.8416149068323</v>
      </c>
      <c r="U520">
        <v>447</v>
      </c>
      <c r="V520">
        <v>487</v>
      </c>
      <c r="W520">
        <v>40</v>
      </c>
    </row>
    <row r="521" spans="1:23" x14ac:dyDescent="0.3">
      <c r="A521">
        <v>8378563200</v>
      </c>
      <c r="B521" s="1">
        <v>42486</v>
      </c>
      <c r="C521" t="str">
        <f t="shared" si="8"/>
        <v>Tuesday</v>
      </c>
      <c r="D521">
        <v>16208</v>
      </c>
      <c r="E521">
        <v>12.850000380000001</v>
      </c>
      <c r="F521">
        <v>12.850000380000001</v>
      </c>
      <c r="G521">
        <v>0</v>
      </c>
      <c r="H521">
        <v>7.5100002290000001</v>
      </c>
      <c r="I521">
        <v>0.920000017</v>
      </c>
      <c r="J521">
        <v>4.420000076</v>
      </c>
      <c r="K521">
        <v>0</v>
      </c>
      <c r="L521">
        <v>90</v>
      </c>
      <c r="M521">
        <v>18</v>
      </c>
      <c r="N521">
        <v>161</v>
      </c>
      <c r="O521">
        <v>593</v>
      </c>
      <c r="P521">
        <v>3763</v>
      </c>
      <c r="Q521">
        <f>SUM(daily_activity3[[#This Row],[VeryActiveMinutes]:[SedentaryMinutes]])</f>
        <v>862</v>
      </c>
      <c r="R521">
        <f>daily_activity3[[#This Row],[Total Mintues]]/60</f>
        <v>14.366666666666667</v>
      </c>
      <c r="S521">
        <f>IFERROR(daily_activity3[[#This Row],[TotalDistance]]/daily_activity3[[#This Row],[TotalSteps]],0)</f>
        <v>7.9281838474827256E-4</v>
      </c>
      <c r="T521">
        <f>IFERROR(daily_activity3[[#This Row],[TrackerDistance]]/(daily_activity3[[#This Row],[Total Mintues]]*daily_activity3[[#This Row],[Step Length]]),0)</f>
        <v>18.80278422273782</v>
      </c>
      <c r="U521">
        <v>447</v>
      </c>
      <c r="V521">
        <v>487</v>
      </c>
      <c r="W521">
        <v>40</v>
      </c>
    </row>
    <row r="522" spans="1:23" x14ac:dyDescent="0.3">
      <c r="A522">
        <v>8378563200</v>
      </c>
      <c r="B522" s="1">
        <v>42487</v>
      </c>
      <c r="C522" t="str">
        <f t="shared" si="8"/>
        <v>Wednesday</v>
      </c>
      <c r="D522">
        <v>7359</v>
      </c>
      <c r="E522">
        <v>5.8400001530000001</v>
      </c>
      <c r="F522">
        <v>5.8400001530000001</v>
      </c>
      <c r="G522">
        <v>0</v>
      </c>
      <c r="H522">
        <v>0.33000001299999998</v>
      </c>
      <c r="I522">
        <v>0.18000000699999999</v>
      </c>
      <c r="J522">
        <v>5.329999924</v>
      </c>
      <c r="K522">
        <v>0</v>
      </c>
      <c r="L522">
        <v>4</v>
      </c>
      <c r="M522">
        <v>4</v>
      </c>
      <c r="N522">
        <v>192</v>
      </c>
      <c r="O522">
        <v>676</v>
      </c>
      <c r="P522">
        <v>3061</v>
      </c>
      <c r="Q522">
        <f>SUM(daily_activity3[[#This Row],[VeryActiveMinutes]:[SedentaryMinutes]])</f>
        <v>876</v>
      </c>
      <c r="R522">
        <f>daily_activity3[[#This Row],[Total Mintues]]/60</f>
        <v>14.6</v>
      </c>
      <c r="S522">
        <f>IFERROR(daily_activity3[[#This Row],[TotalDistance]]/daily_activity3[[#This Row],[TotalSteps]],0)</f>
        <v>7.9358610585677407E-4</v>
      </c>
      <c r="T522">
        <f>IFERROR(daily_activity3[[#This Row],[TrackerDistance]]/(daily_activity3[[#This Row],[Total Mintues]]*daily_activity3[[#This Row],[Step Length]]),0)</f>
        <v>8.4006849315068486</v>
      </c>
      <c r="U522">
        <v>447</v>
      </c>
      <c r="V522">
        <v>487</v>
      </c>
      <c r="W522">
        <v>40</v>
      </c>
    </row>
    <row r="523" spans="1:23" x14ac:dyDescent="0.3">
      <c r="A523">
        <v>8378563200</v>
      </c>
      <c r="B523" s="1">
        <v>42488</v>
      </c>
      <c r="C523" t="str">
        <f t="shared" si="8"/>
        <v>Thursday</v>
      </c>
      <c r="D523">
        <v>5417</v>
      </c>
      <c r="E523">
        <v>4.3000001909999996</v>
      </c>
      <c r="F523">
        <v>4.3000001909999996</v>
      </c>
      <c r="G523">
        <v>0</v>
      </c>
      <c r="H523">
        <v>0.89999997600000003</v>
      </c>
      <c r="I523">
        <v>0.49000000999999999</v>
      </c>
      <c r="J523">
        <v>2.9100000860000002</v>
      </c>
      <c r="K523">
        <v>0</v>
      </c>
      <c r="L523">
        <v>11</v>
      </c>
      <c r="M523">
        <v>10</v>
      </c>
      <c r="N523">
        <v>139</v>
      </c>
      <c r="O523">
        <v>711</v>
      </c>
      <c r="P523">
        <v>2884</v>
      </c>
      <c r="Q523">
        <f>SUM(daily_activity3[[#This Row],[VeryActiveMinutes]:[SedentaryMinutes]])</f>
        <v>871</v>
      </c>
      <c r="R523">
        <f>daily_activity3[[#This Row],[Total Mintues]]/60</f>
        <v>14.516666666666667</v>
      </c>
      <c r="S523">
        <f>IFERROR(daily_activity3[[#This Row],[TotalDistance]]/daily_activity3[[#This Row],[TotalSteps]],0)</f>
        <v>7.937973400406128E-4</v>
      </c>
      <c r="T523">
        <f>IFERROR(daily_activity3[[#This Row],[TrackerDistance]]/(daily_activity3[[#This Row],[Total Mintues]]*daily_activity3[[#This Row],[Step Length]]),0)</f>
        <v>6.2192881745120552</v>
      </c>
      <c r="U523">
        <v>447</v>
      </c>
      <c r="V523">
        <v>487</v>
      </c>
      <c r="W523">
        <v>40</v>
      </c>
    </row>
    <row r="524" spans="1:23" x14ac:dyDescent="0.3">
      <c r="A524">
        <v>8378563200</v>
      </c>
      <c r="B524" s="1">
        <v>42489</v>
      </c>
      <c r="C524" t="str">
        <f t="shared" si="8"/>
        <v>Friday</v>
      </c>
      <c r="D524">
        <v>6175</v>
      </c>
      <c r="E524">
        <v>4.9000000950000002</v>
      </c>
      <c r="F524">
        <v>4.9000000950000002</v>
      </c>
      <c r="G524">
        <v>0</v>
      </c>
      <c r="H524">
        <v>0.25</v>
      </c>
      <c r="I524">
        <v>0.36000001399999998</v>
      </c>
      <c r="J524">
        <v>4.2699999809999998</v>
      </c>
      <c r="K524">
        <v>0</v>
      </c>
      <c r="L524">
        <v>3</v>
      </c>
      <c r="M524">
        <v>7</v>
      </c>
      <c r="N524">
        <v>172</v>
      </c>
      <c r="O524">
        <v>767</v>
      </c>
      <c r="P524">
        <v>2982</v>
      </c>
      <c r="Q524">
        <f>SUM(daily_activity3[[#This Row],[VeryActiveMinutes]:[SedentaryMinutes]])</f>
        <v>949</v>
      </c>
      <c r="R524">
        <f>daily_activity3[[#This Row],[Total Mintues]]/60</f>
        <v>15.816666666666666</v>
      </c>
      <c r="S524">
        <f>IFERROR(daily_activity3[[#This Row],[TotalDistance]]/daily_activity3[[#This Row],[TotalSteps]],0)</f>
        <v>7.9352228259109317E-4</v>
      </c>
      <c r="T524">
        <f>IFERROR(daily_activity3[[#This Row],[TrackerDistance]]/(daily_activity3[[#This Row],[Total Mintues]]*daily_activity3[[#This Row],[Step Length]]),0)</f>
        <v>6.506849315068493</v>
      </c>
      <c r="U524">
        <v>447</v>
      </c>
      <c r="V524">
        <v>487</v>
      </c>
      <c r="W524">
        <v>40</v>
      </c>
    </row>
    <row r="525" spans="1:23" x14ac:dyDescent="0.3">
      <c r="A525">
        <v>8378563200</v>
      </c>
      <c r="B525" s="1">
        <v>42490</v>
      </c>
      <c r="C525" t="str">
        <f t="shared" si="8"/>
        <v>Saturday</v>
      </c>
      <c r="D525">
        <v>2946</v>
      </c>
      <c r="E525">
        <v>2.3399999139999998</v>
      </c>
      <c r="F525">
        <v>2.3399999139999998</v>
      </c>
      <c r="G525">
        <v>0</v>
      </c>
      <c r="H525">
        <v>0</v>
      </c>
      <c r="I525">
        <v>0</v>
      </c>
      <c r="J525">
        <v>2.3399999139999998</v>
      </c>
      <c r="K525">
        <v>0</v>
      </c>
      <c r="L525">
        <v>0</v>
      </c>
      <c r="M525">
        <v>0</v>
      </c>
      <c r="N525">
        <v>121</v>
      </c>
      <c r="O525">
        <v>780</v>
      </c>
      <c r="P525">
        <v>2660</v>
      </c>
      <c r="Q525">
        <f>SUM(daily_activity3[[#This Row],[VeryActiveMinutes]:[SedentaryMinutes]])</f>
        <v>901</v>
      </c>
      <c r="R525">
        <f>daily_activity3[[#This Row],[Total Mintues]]/60</f>
        <v>15.016666666666667</v>
      </c>
      <c r="S525">
        <f>IFERROR(daily_activity3[[#This Row],[TotalDistance]]/daily_activity3[[#This Row],[TotalSteps]],0)</f>
        <v>7.9429732315003387E-4</v>
      </c>
      <c r="T525">
        <f>IFERROR(daily_activity3[[#This Row],[TrackerDistance]]/(daily_activity3[[#This Row],[Total Mintues]]*daily_activity3[[#This Row],[Step Length]]),0)</f>
        <v>3.269700332963374</v>
      </c>
      <c r="U525">
        <v>447</v>
      </c>
      <c r="V525">
        <v>487</v>
      </c>
      <c r="W525">
        <v>40</v>
      </c>
    </row>
    <row r="526" spans="1:23" x14ac:dyDescent="0.3">
      <c r="A526">
        <v>8583815059</v>
      </c>
      <c r="B526" s="1">
        <v>42473</v>
      </c>
      <c r="C526" t="str">
        <f t="shared" si="8"/>
        <v>Wednesday</v>
      </c>
      <c r="D526">
        <v>5571</v>
      </c>
      <c r="E526">
        <v>4.3499999049999998</v>
      </c>
      <c r="F526">
        <v>4.3499999049999998</v>
      </c>
      <c r="G526">
        <v>0</v>
      </c>
      <c r="H526">
        <v>0.15000000599999999</v>
      </c>
      <c r="I526">
        <v>0.97000002900000004</v>
      </c>
      <c r="J526">
        <v>3.2300000190000002</v>
      </c>
      <c r="K526">
        <v>0</v>
      </c>
      <c r="L526">
        <v>2</v>
      </c>
      <c r="M526">
        <v>23</v>
      </c>
      <c r="N526">
        <v>163</v>
      </c>
      <c r="O526">
        <v>1252</v>
      </c>
      <c r="P526">
        <v>2654</v>
      </c>
      <c r="Q526">
        <f>SUM(daily_activity3[[#This Row],[VeryActiveMinutes]:[SedentaryMinutes]])</f>
        <v>1440</v>
      </c>
      <c r="R526">
        <f>daily_activity3[[#This Row],[Total Mintues]]/60</f>
        <v>24</v>
      </c>
      <c r="S526">
        <f>IFERROR(daily_activity3[[#This Row],[TotalDistance]]/daily_activity3[[#This Row],[TotalSteps]],0)</f>
        <v>7.8082927750852628E-4</v>
      </c>
      <c r="T526">
        <f>IFERROR(daily_activity3[[#This Row],[TrackerDistance]]/(daily_activity3[[#This Row],[Total Mintues]]*daily_activity3[[#This Row],[Step Length]]),0)</f>
        <v>3.8687500000000004</v>
      </c>
      <c r="U526">
        <v>0</v>
      </c>
      <c r="V526">
        <v>0</v>
      </c>
      <c r="W526">
        <v>0</v>
      </c>
    </row>
    <row r="527" spans="1:23" x14ac:dyDescent="0.3">
      <c r="A527">
        <v>8583815059</v>
      </c>
      <c r="B527" s="1">
        <v>42474</v>
      </c>
      <c r="C527" t="str">
        <f t="shared" si="8"/>
        <v>Thursday</v>
      </c>
      <c r="D527">
        <v>3135</v>
      </c>
      <c r="E527">
        <v>2.4500000480000002</v>
      </c>
      <c r="F527">
        <v>2.4500000480000002</v>
      </c>
      <c r="G527">
        <v>0</v>
      </c>
      <c r="H527">
        <v>0</v>
      </c>
      <c r="I527">
        <v>0</v>
      </c>
      <c r="J527">
        <v>2.4300000669999999</v>
      </c>
      <c r="K527">
        <v>0</v>
      </c>
      <c r="L527">
        <v>0</v>
      </c>
      <c r="M527">
        <v>0</v>
      </c>
      <c r="N527">
        <v>134</v>
      </c>
      <c r="O527">
        <v>1306</v>
      </c>
      <c r="P527">
        <v>2443</v>
      </c>
      <c r="Q527">
        <f>SUM(daily_activity3[[#This Row],[VeryActiveMinutes]:[SedentaryMinutes]])</f>
        <v>1440</v>
      </c>
      <c r="R527">
        <f>daily_activity3[[#This Row],[Total Mintues]]/60</f>
        <v>24</v>
      </c>
      <c r="S527">
        <f>IFERROR(daily_activity3[[#This Row],[TotalDistance]]/daily_activity3[[#This Row],[TotalSteps]],0)</f>
        <v>7.8149921786283894E-4</v>
      </c>
      <c r="T527">
        <f>IFERROR(daily_activity3[[#This Row],[TrackerDistance]]/(daily_activity3[[#This Row],[Total Mintues]]*daily_activity3[[#This Row],[Step Length]]),0)</f>
        <v>2.1770833333333335</v>
      </c>
      <c r="U527">
        <v>0</v>
      </c>
      <c r="V527">
        <v>0</v>
      </c>
      <c r="W527">
        <v>0</v>
      </c>
    </row>
    <row r="528" spans="1:23" x14ac:dyDescent="0.3">
      <c r="A528">
        <v>8583815059</v>
      </c>
      <c r="B528" s="1">
        <v>42475</v>
      </c>
      <c r="C528" t="str">
        <f t="shared" si="8"/>
        <v>Friday</v>
      </c>
      <c r="D528">
        <v>3430</v>
      </c>
      <c r="E528">
        <v>2.6800000669999999</v>
      </c>
      <c r="F528">
        <v>2.6800000669999999</v>
      </c>
      <c r="G528">
        <v>0</v>
      </c>
      <c r="H528">
        <v>0</v>
      </c>
      <c r="I528">
        <v>0</v>
      </c>
      <c r="J528">
        <v>0.89999997600000003</v>
      </c>
      <c r="K528">
        <v>0</v>
      </c>
      <c r="L528">
        <v>0</v>
      </c>
      <c r="M528">
        <v>0</v>
      </c>
      <c r="N528">
        <v>65</v>
      </c>
      <c r="O528">
        <v>1375</v>
      </c>
      <c r="P528">
        <v>2505</v>
      </c>
      <c r="Q528">
        <f>SUM(daily_activity3[[#This Row],[VeryActiveMinutes]:[SedentaryMinutes]])</f>
        <v>1440</v>
      </c>
      <c r="R528">
        <f>daily_activity3[[#This Row],[Total Mintues]]/60</f>
        <v>24</v>
      </c>
      <c r="S528">
        <f>IFERROR(daily_activity3[[#This Row],[TotalDistance]]/daily_activity3[[#This Row],[TotalSteps]],0)</f>
        <v>7.8134112740524777E-4</v>
      </c>
      <c r="T528">
        <f>IFERROR(daily_activity3[[#This Row],[TrackerDistance]]/(daily_activity3[[#This Row],[Total Mintues]]*daily_activity3[[#This Row],[Step Length]]),0)</f>
        <v>2.3819444444444442</v>
      </c>
      <c r="U528">
        <v>0</v>
      </c>
      <c r="V528">
        <v>0</v>
      </c>
      <c r="W528">
        <v>0</v>
      </c>
    </row>
    <row r="529" spans="1:23" x14ac:dyDescent="0.3">
      <c r="A529">
        <v>8583815059</v>
      </c>
      <c r="B529" s="1">
        <v>42476</v>
      </c>
      <c r="C529" t="str">
        <f t="shared" si="8"/>
        <v>Saturday</v>
      </c>
      <c r="D529">
        <v>5319</v>
      </c>
      <c r="E529">
        <v>4.1500000950000002</v>
      </c>
      <c r="F529">
        <v>4.1500000950000002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1440</v>
      </c>
      <c r="P529">
        <v>2693</v>
      </c>
      <c r="Q529">
        <f>SUM(daily_activity3[[#This Row],[VeryActiveMinutes]:[SedentaryMinutes]])</f>
        <v>1440</v>
      </c>
      <c r="R529">
        <f>daily_activity3[[#This Row],[Total Mintues]]/60</f>
        <v>24</v>
      </c>
      <c r="S529">
        <f>IFERROR(daily_activity3[[#This Row],[TotalDistance]]/daily_activity3[[#This Row],[TotalSteps]],0)</f>
        <v>7.8022186407219411E-4</v>
      </c>
      <c r="T529">
        <f>IFERROR(daily_activity3[[#This Row],[TrackerDistance]]/(daily_activity3[[#This Row],[Total Mintues]]*daily_activity3[[#This Row],[Step Length]]),0)</f>
        <v>3.6937499999999996</v>
      </c>
      <c r="U529">
        <v>0</v>
      </c>
      <c r="V529">
        <v>0</v>
      </c>
      <c r="W529">
        <v>0</v>
      </c>
    </row>
    <row r="530" spans="1:23" x14ac:dyDescent="0.3">
      <c r="A530">
        <v>8583815059</v>
      </c>
      <c r="B530" s="1">
        <v>42477</v>
      </c>
      <c r="C530" t="str">
        <f t="shared" si="8"/>
        <v>Sunday</v>
      </c>
      <c r="D530">
        <v>3008</v>
      </c>
      <c r="E530">
        <v>2.3499999049999998</v>
      </c>
      <c r="F530">
        <v>2.3499999049999998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1440</v>
      </c>
      <c r="P530">
        <v>2439</v>
      </c>
      <c r="Q530">
        <f>SUM(daily_activity3[[#This Row],[VeryActiveMinutes]:[SedentaryMinutes]])</f>
        <v>1440</v>
      </c>
      <c r="R530">
        <f>daily_activity3[[#This Row],[Total Mintues]]/60</f>
        <v>24</v>
      </c>
      <c r="S530">
        <f>IFERROR(daily_activity3[[#This Row],[TotalDistance]]/daily_activity3[[#This Row],[TotalSteps]],0)</f>
        <v>7.812499684175531E-4</v>
      </c>
      <c r="T530">
        <f>IFERROR(daily_activity3[[#This Row],[TrackerDistance]]/(daily_activity3[[#This Row],[Total Mintues]]*daily_activity3[[#This Row],[Step Length]]),0)</f>
        <v>2.0888888888888886</v>
      </c>
      <c r="U530">
        <v>0</v>
      </c>
      <c r="V530">
        <v>0</v>
      </c>
      <c r="W530">
        <v>0</v>
      </c>
    </row>
    <row r="531" spans="1:23" x14ac:dyDescent="0.3">
      <c r="A531">
        <v>8583815059</v>
      </c>
      <c r="B531" s="1">
        <v>42478</v>
      </c>
      <c r="C531" t="str">
        <f t="shared" si="8"/>
        <v>Monday</v>
      </c>
      <c r="D531">
        <v>3864</v>
      </c>
      <c r="E531">
        <v>3.0099999899999998</v>
      </c>
      <c r="F531">
        <v>3.0099999899999998</v>
      </c>
      <c r="G531">
        <v>0</v>
      </c>
      <c r="H531">
        <v>0.310000002</v>
      </c>
      <c r="I531">
        <v>1.059999943</v>
      </c>
      <c r="J531">
        <v>1.3500000240000001</v>
      </c>
      <c r="K531">
        <v>0</v>
      </c>
      <c r="L531">
        <v>4</v>
      </c>
      <c r="M531">
        <v>22</v>
      </c>
      <c r="N531">
        <v>105</v>
      </c>
      <c r="O531">
        <v>1309</v>
      </c>
      <c r="P531">
        <v>2536</v>
      </c>
      <c r="Q531">
        <f>SUM(daily_activity3[[#This Row],[VeryActiveMinutes]:[SedentaryMinutes]])</f>
        <v>1440</v>
      </c>
      <c r="R531">
        <f>daily_activity3[[#This Row],[Total Mintues]]/60</f>
        <v>24</v>
      </c>
      <c r="S531">
        <f>IFERROR(daily_activity3[[#This Row],[TotalDistance]]/daily_activity3[[#This Row],[TotalSteps]],0)</f>
        <v>7.7898550465838501E-4</v>
      </c>
      <c r="T531">
        <f>IFERROR(daily_activity3[[#This Row],[TrackerDistance]]/(daily_activity3[[#This Row],[Total Mintues]]*daily_activity3[[#This Row],[Step Length]]),0)</f>
        <v>2.6833333333333331</v>
      </c>
      <c r="U531">
        <v>0</v>
      </c>
      <c r="V531">
        <v>0</v>
      </c>
      <c r="W531">
        <v>0</v>
      </c>
    </row>
    <row r="532" spans="1:23" x14ac:dyDescent="0.3">
      <c r="A532">
        <v>8583815059</v>
      </c>
      <c r="B532" s="1">
        <v>42479</v>
      </c>
      <c r="C532" t="str">
        <f t="shared" si="8"/>
        <v>Tuesday</v>
      </c>
      <c r="D532">
        <v>5697</v>
      </c>
      <c r="E532">
        <v>4.4400000569999998</v>
      </c>
      <c r="F532">
        <v>4.4400000569999998</v>
      </c>
      <c r="G532">
        <v>0</v>
      </c>
      <c r="H532">
        <v>0.52999997099999996</v>
      </c>
      <c r="I532">
        <v>0.47999998900000002</v>
      </c>
      <c r="J532">
        <v>3.4400000569999998</v>
      </c>
      <c r="K532">
        <v>0</v>
      </c>
      <c r="L532">
        <v>7</v>
      </c>
      <c r="M532">
        <v>10</v>
      </c>
      <c r="N532">
        <v>166</v>
      </c>
      <c r="O532">
        <v>1257</v>
      </c>
      <c r="P532">
        <v>2668</v>
      </c>
      <c r="Q532">
        <f>SUM(daily_activity3[[#This Row],[VeryActiveMinutes]:[SedentaryMinutes]])</f>
        <v>1440</v>
      </c>
      <c r="R532">
        <f>daily_activity3[[#This Row],[Total Mintues]]/60</f>
        <v>24</v>
      </c>
      <c r="S532">
        <f>IFERROR(daily_activity3[[#This Row],[TotalDistance]]/daily_activity3[[#This Row],[TotalSteps]],0)</f>
        <v>7.7935756661400729E-4</v>
      </c>
      <c r="T532">
        <f>IFERROR(daily_activity3[[#This Row],[TrackerDistance]]/(daily_activity3[[#This Row],[Total Mintues]]*daily_activity3[[#This Row],[Step Length]]),0)</f>
        <v>3.9562500000000007</v>
      </c>
      <c r="U532">
        <v>0</v>
      </c>
      <c r="V532">
        <v>0</v>
      </c>
      <c r="W532">
        <v>0</v>
      </c>
    </row>
    <row r="533" spans="1:23" x14ac:dyDescent="0.3">
      <c r="A533">
        <v>8583815059</v>
      </c>
      <c r="B533" s="1">
        <v>42480</v>
      </c>
      <c r="C533" t="str">
        <f t="shared" si="8"/>
        <v>Wednesday</v>
      </c>
      <c r="D533">
        <v>5273</v>
      </c>
      <c r="E533">
        <v>4.1100001339999999</v>
      </c>
      <c r="F533">
        <v>4.1100001339999999</v>
      </c>
      <c r="G533">
        <v>0</v>
      </c>
      <c r="H533">
        <v>0</v>
      </c>
      <c r="I533">
        <v>1.039999962</v>
      </c>
      <c r="J533">
        <v>3.0699999330000001</v>
      </c>
      <c r="K533">
        <v>0</v>
      </c>
      <c r="L533">
        <v>0</v>
      </c>
      <c r="M533">
        <v>27</v>
      </c>
      <c r="N533">
        <v>167</v>
      </c>
      <c r="O533">
        <v>1246</v>
      </c>
      <c r="P533">
        <v>2647</v>
      </c>
      <c r="Q533">
        <f>SUM(daily_activity3[[#This Row],[VeryActiveMinutes]:[SedentaryMinutes]])</f>
        <v>1440</v>
      </c>
      <c r="R533">
        <f>daily_activity3[[#This Row],[Total Mintues]]/60</f>
        <v>24</v>
      </c>
      <c r="S533">
        <f>IFERROR(daily_activity3[[#This Row],[TotalDistance]]/daily_activity3[[#This Row],[TotalSteps]],0)</f>
        <v>7.7944246804475625E-4</v>
      </c>
      <c r="T533">
        <f>IFERROR(daily_activity3[[#This Row],[TrackerDistance]]/(daily_activity3[[#This Row],[Total Mintues]]*daily_activity3[[#This Row],[Step Length]]),0)</f>
        <v>3.6618055555555555</v>
      </c>
      <c r="U533">
        <v>0</v>
      </c>
      <c r="V533">
        <v>0</v>
      </c>
      <c r="W533">
        <v>0</v>
      </c>
    </row>
    <row r="534" spans="1:23" x14ac:dyDescent="0.3">
      <c r="A534">
        <v>8583815059</v>
      </c>
      <c r="B534" s="1">
        <v>42481</v>
      </c>
      <c r="C534" t="str">
        <f t="shared" si="8"/>
        <v>Thursday</v>
      </c>
      <c r="D534">
        <v>8538</v>
      </c>
      <c r="E534">
        <v>6.6599998469999999</v>
      </c>
      <c r="F534">
        <v>6.6599998469999999</v>
      </c>
      <c r="G534">
        <v>0</v>
      </c>
      <c r="H534">
        <v>2.630000114</v>
      </c>
      <c r="I534">
        <v>1.019999981</v>
      </c>
      <c r="J534">
        <v>3.0099999899999998</v>
      </c>
      <c r="K534">
        <v>0</v>
      </c>
      <c r="L534">
        <v>35</v>
      </c>
      <c r="M534">
        <v>18</v>
      </c>
      <c r="N534">
        <v>158</v>
      </c>
      <c r="O534">
        <v>1229</v>
      </c>
      <c r="P534">
        <v>2883</v>
      </c>
      <c r="Q534">
        <f>SUM(daily_activity3[[#This Row],[VeryActiveMinutes]:[SedentaryMinutes]])</f>
        <v>1440</v>
      </c>
      <c r="R534">
        <f>daily_activity3[[#This Row],[Total Mintues]]/60</f>
        <v>24</v>
      </c>
      <c r="S534">
        <f>IFERROR(daily_activity3[[#This Row],[TotalDistance]]/daily_activity3[[#This Row],[TotalSteps]],0)</f>
        <v>7.8004214652143355E-4</v>
      </c>
      <c r="T534">
        <f>IFERROR(daily_activity3[[#This Row],[TrackerDistance]]/(daily_activity3[[#This Row],[Total Mintues]]*daily_activity3[[#This Row],[Step Length]]),0)</f>
        <v>5.9291666666666671</v>
      </c>
      <c r="U534">
        <v>0</v>
      </c>
      <c r="V534">
        <v>0</v>
      </c>
      <c r="W534">
        <v>0</v>
      </c>
    </row>
    <row r="535" spans="1:23" x14ac:dyDescent="0.3">
      <c r="A535">
        <v>8583815059</v>
      </c>
      <c r="B535" s="1">
        <v>42482</v>
      </c>
      <c r="C535" t="str">
        <f t="shared" si="8"/>
        <v>Friday</v>
      </c>
      <c r="D535">
        <v>8687</v>
      </c>
      <c r="E535">
        <v>6.7800002099999999</v>
      </c>
      <c r="F535">
        <v>6.7800002099999999</v>
      </c>
      <c r="G535">
        <v>0</v>
      </c>
      <c r="H535">
        <v>0.28999999199999998</v>
      </c>
      <c r="I535">
        <v>2.4100000860000002</v>
      </c>
      <c r="J535">
        <v>4.079999924</v>
      </c>
      <c r="K535">
        <v>0</v>
      </c>
      <c r="L535">
        <v>4</v>
      </c>
      <c r="M535">
        <v>54</v>
      </c>
      <c r="N535">
        <v>212</v>
      </c>
      <c r="O535">
        <v>1170</v>
      </c>
      <c r="P535">
        <v>2944</v>
      </c>
      <c r="Q535">
        <f>SUM(daily_activity3[[#This Row],[VeryActiveMinutes]:[SedentaryMinutes]])</f>
        <v>1440</v>
      </c>
      <c r="R535">
        <f>daily_activity3[[#This Row],[Total Mintues]]/60</f>
        <v>24</v>
      </c>
      <c r="S535">
        <f>IFERROR(daily_activity3[[#This Row],[TotalDistance]]/daily_activity3[[#This Row],[TotalSteps]],0)</f>
        <v>7.8047659836537353E-4</v>
      </c>
      <c r="T535">
        <f>IFERROR(daily_activity3[[#This Row],[TrackerDistance]]/(daily_activity3[[#This Row],[Total Mintues]]*daily_activity3[[#This Row],[Step Length]]),0)</f>
        <v>6.0326388888888891</v>
      </c>
      <c r="U535">
        <v>0</v>
      </c>
      <c r="V535">
        <v>0</v>
      </c>
      <c r="W535">
        <v>0</v>
      </c>
    </row>
    <row r="536" spans="1:23" x14ac:dyDescent="0.3">
      <c r="A536">
        <v>8583815059</v>
      </c>
      <c r="B536" s="1">
        <v>42483</v>
      </c>
      <c r="C536" t="str">
        <f t="shared" si="8"/>
        <v>Saturday</v>
      </c>
      <c r="D536">
        <v>9423</v>
      </c>
      <c r="E536">
        <v>7.3499999049999998</v>
      </c>
      <c r="F536">
        <v>7.3499999049999998</v>
      </c>
      <c r="G536">
        <v>0</v>
      </c>
      <c r="H536">
        <v>0.52999997099999996</v>
      </c>
      <c r="I536">
        <v>2.0299999710000001</v>
      </c>
      <c r="J536">
        <v>4.75</v>
      </c>
      <c r="K536">
        <v>0</v>
      </c>
      <c r="L536">
        <v>7</v>
      </c>
      <c r="M536">
        <v>44</v>
      </c>
      <c r="N536">
        <v>238</v>
      </c>
      <c r="O536">
        <v>1151</v>
      </c>
      <c r="P536">
        <v>3012</v>
      </c>
      <c r="Q536">
        <f>SUM(daily_activity3[[#This Row],[VeryActiveMinutes]:[SedentaryMinutes]])</f>
        <v>1440</v>
      </c>
      <c r="R536">
        <f>daily_activity3[[#This Row],[Total Mintues]]/60</f>
        <v>24</v>
      </c>
      <c r="S536">
        <f>IFERROR(daily_activity3[[#This Row],[TotalDistance]]/daily_activity3[[#This Row],[TotalSteps]],0)</f>
        <v>7.800063573172026E-4</v>
      </c>
      <c r="T536">
        <f>IFERROR(daily_activity3[[#This Row],[TrackerDistance]]/(daily_activity3[[#This Row],[Total Mintues]]*daily_activity3[[#This Row],[Step Length]]),0)</f>
        <v>6.5437500000000002</v>
      </c>
      <c r="U536">
        <v>0</v>
      </c>
      <c r="V536">
        <v>0</v>
      </c>
      <c r="W536">
        <v>0</v>
      </c>
    </row>
    <row r="537" spans="1:23" x14ac:dyDescent="0.3">
      <c r="A537">
        <v>8583815059</v>
      </c>
      <c r="B537" s="1">
        <v>42484</v>
      </c>
      <c r="C537" t="str">
        <f t="shared" si="8"/>
        <v>Sunday</v>
      </c>
      <c r="D537">
        <v>8286</v>
      </c>
      <c r="E537">
        <v>6.4600000380000004</v>
      </c>
      <c r="F537">
        <v>6.4600000380000004</v>
      </c>
      <c r="G537">
        <v>0</v>
      </c>
      <c r="H537">
        <v>0.15000000599999999</v>
      </c>
      <c r="I537">
        <v>2.0499999519999998</v>
      </c>
      <c r="J537">
        <v>4.2699999809999998</v>
      </c>
      <c r="K537">
        <v>0</v>
      </c>
      <c r="L537">
        <v>2</v>
      </c>
      <c r="M537">
        <v>44</v>
      </c>
      <c r="N537">
        <v>206</v>
      </c>
      <c r="O537">
        <v>1188</v>
      </c>
      <c r="P537">
        <v>2889</v>
      </c>
      <c r="Q537">
        <f>SUM(daily_activity3[[#This Row],[VeryActiveMinutes]:[SedentaryMinutes]])</f>
        <v>1440</v>
      </c>
      <c r="R537">
        <f>daily_activity3[[#This Row],[Total Mintues]]/60</f>
        <v>24</v>
      </c>
      <c r="S537">
        <f>IFERROR(daily_activity3[[#This Row],[TotalDistance]]/daily_activity3[[#This Row],[TotalSteps]],0)</f>
        <v>7.7962829326574956E-4</v>
      </c>
      <c r="T537">
        <f>IFERROR(daily_activity3[[#This Row],[TrackerDistance]]/(daily_activity3[[#This Row],[Total Mintues]]*daily_activity3[[#This Row],[Step Length]]),0)</f>
        <v>5.7541666666666655</v>
      </c>
      <c r="U537">
        <v>0</v>
      </c>
      <c r="V537">
        <v>0</v>
      </c>
      <c r="W537">
        <v>0</v>
      </c>
    </row>
    <row r="538" spans="1:23" x14ac:dyDescent="0.3">
      <c r="A538">
        <v>8583815059</v>
      </c>
      <c r="B538" s="1">
        <v>42485</v>
      </c>
      <c r="C538" t="str">
        <f t="shared" si="8"/>
        <v>Monday</v>
      </c>
      <c r="D538">
        <v>4503</v>
      </c>
      <c r="E538">
        <v>3.5099999899999998</v>
      </c>
      <c r="F538">
        <v>3.5099999899999998</v>
      </c>
      <c r="G538">
        <v>0</v>
      </c>
      <c r="H538">
        <v>1.4700000289999999</v>
      </c>
      <c r="I538">
        <v>0.23999999499999999</v>
      </c>
      <c r="J538">
        <v>1.809999943</v>
      </c>
      <c r="K538">
        <v>0</v>
      </c>
      <c r="L538">
        <v>18</v>
      </c>
      <c r="M538">
        <v>6</v>
      </c>
      <c r="N538">
        <v>122</v>
      </c>
      <c r="O538">
        <v>1294</v>
      </c>
      <c r="P538">
        <v>2547</v>
      </c>
      <c r="Q538">
        <f>SUM(daily_activity3[[#This Row],[VeryActiveMinutes]:[SedentaryMinutes]])</f>
        <v>1440</v>
      </c>
      <c r="R538">
        <f>daily_activity3[[#This Row],[Total Mintues]]/60</f>
        <v>24</v>
      </c>
      <c r="S538">
        <f>IFERROR(daily_activity3[[#This Row],[TotalDistance]]/daily_activity3[[#This Row],[TotalSteps]],0)</f>
        <v>7.7948034421496777E-4</v>
      </c>
      <c r="T538">
        <f>IFERROR(daily_activity3[[#This Row],[TrackerDistance]]/(daily_activity3[[#This Row],[Total Mintues]]*daily_activity3[[#This Row],[Step Length]]),0)</f>
        <v>3.1270833333333332</v>
      </c>
      <c r="U538">
        <v>0</v>
      </c>
      <c r="V538">
        <v>0</v>
      </c>
      <c r="W538">
        <v>0</v>
      </c>
    </row>
    <row r="539" spans="1:23" x14ac:dyDescent="0.3">
      <c r="A539">
        <v>8583815059</v>
      </c>
      <c r="B539" s="1">
        <v>42486</v>
      </c>
      <c r="C539" t="str">
        <f t="shared" si="8"/>
        <v>Tuesday</v>
      </c>
      <c r="D539">
        <v>10499</v>
      </c>
      <c r="E539">
        <v>8.1899995800000003</v>
      </c>
      <c r="F539">
        <v>8.1899995800000003</v>
      </c>
      <c r="G539">
        <v>0</v>
      </c>
      <c r="H539">
        <v>7.0000000000000007E-2</v>
      </c>
      <c r="I539">
        <v>4.2199997900000001</v>
      </c>
      <c r="J539">
        <v>3.8900001049999999</v>
      </c>
      <c r="K539">
        <v>0</v>
      </c>
      <c r="L539">
        <v>1</v>
      </c>
      <c r="M539">
        <v>91</v>
      </c>
      <c r="N539">
        <v>214</v>
      </c>
      <c r="O539">
        <v>1134</v>
      </c>
      <c r="P539">
        <v>3093</v>
      </c>
      <c r="Q539">
        <f>SUM(daily_activity3[[#This Row],[VeryActiveMinutes]:[SedentaryMinutes]])</f>
        <v>1440</v>
      </c>
      <c r="R539">
        <f>daily_activity3[[#This Row],[Total Mintues]]/60</f>
        <v>24</v>
      </c>
      <c r="S539">
        <f>IFERROR(daily_activity3[[#This Row],[TotalDistance]]/daily_activity3[[#This Row],[TotalSteps]],0)</f>
        <v>7.8007425278597961E-4</v>
      </c>
      <c r="T539">
        <f>IFERROR(daily_activity3[[#This Row],[TrackerDistance]]/(daily_activity3[[#This Row],[Total Mintues]]*daily_activity3[[#This Row],[Step Length]]),0)</f>
        <v>7.2909722222222229</v>
      </c>
      <c r="U539">
        <v>0</v>
      </c>
      <c r="V539">
        <v>0</v>
      </c>
      <c r="W539">
        <v>0</v>
      </c>
    </row>
    <row r="540" spans="1:23" x14ac:dyDescent="0.3">
      <c r="A540">
        <v>8583815059</v>
      </c>
      <c r="B540" s="1">
        <v>42487</v>
      </c>
      <c r="C540" t="str">
        <f t="shared" si="8"/>
        <v>Wednesday</v>
      </c>
      <c r="D540">
        <v>12474</v>
      </c>
      <c r="E540">
        <v>9.7299995419999998</v>
      </c>
      <c r="F540">
        <v>9.7299995419999998</v>
      </c>
      <c r="G540">
        <v>0</v>
      </c>
      <c r="H540">
        <v>6.5999999049999998</v>
      </c>
      <c r="I540">
        <v>0.27000001099999998</v>
      </c>
      <c r="J540">
        <v>2.869999886</v>
      </c>
      <c r="K540">
        <v>0</v>
      </c>
      <c r="L540">
        <v>77</v>
      </c>
      <c r="M540">
        <v>5</v>
      </c>
      <c r="N540">
        <v>129</v>
      </c>
      <c r="O540">
        <v>1229</v>
      </c>
      <c r="P540">
        <v>3142</v>
      </c>
      <c r="Q540">
        <f>SUM(daily_activity3[[#This Row],[VeryActiveMinutes]:[SedentaryMinutes]])</f>
        <v>1440</v>
      </c>
      <c r="R540">
        <f>daily_activity3[[#This Row],[Total Mintues]]/60</f>
        <v>24</v>
      </c>
      <c r="S540">
        <f>IFERROR(daily_activity3[[#This Row],[TotalDistance]]/daily_activity3[[#This Row],[TotalSteps]],0)</f>
        <v>7.8002240997274326E-4</v>
      </c>
      <c r="T540">
        <f>IFERROR(daily_activity3[[#This Row],[TrackerDistance]]/(daily_activity3[[#This Row],[Total Mintues]]*daily_activity3[[#This Row],[Step Length]]),0)</f>
        <v>8.6625000000000014</v>
      </c>
      <c r="U540">
        <v>0</v>
      </c>
      <c r="V540">
        <v>0</v>
      </c>
      <c r="W540">
        <v>0</v>
      </c>
    </row>
    <row r="541" spans="1:23" x14ac:dyDescent="0.3">
      <c r="A541">
        <v>8583815059</v>
      </c>
      <c r="B541" s="1">
        <v>42488</v>
      </c>
      <c r="C541" t="str">
        <f t="shared" si="8"/>
        <v>Thursday</v>
      </c>
      <c r="D541">
        <v>6174</v>
      </c>
      <c r="E541">
        <v>4.8200001720000003</v>
      </c>
      <c r="F541">
        <v>4.8200001720000003</v>
      </c>
      <c r="G541">
        <v>0</v>
      </c>
      <c r="H541">
        <v>0</v>
      </c>
      <c r="I541">
        <v>1.2000000479999999</v>
      </c>
      <c r="J541">
        <v>3.6099998950000001</v>
      </c>
      <c r="K541">
        <v>0</v>
      </c>
      <c r="L541">
        <v>0</v>
      </c>
      <c r="M541">
        <v>28</v>
      </c>
      <c r="N541">
        <v>203</v>
      </c>
      <c r="O541">
        <v>1209</v>
      </c>
      <c r="P541">
        <v>2757</v>
      </c>
      <c r="Q541">
        <f>SUM(daily_activity3[[#This Row],[VeryActiveMinutes]:[SedentaryMinutes]])</f>
        <v>1440</v>
      </c>
      <c r="R541">
        <f>daily_activity3[[#This Row],[Total Mintues]]/60</f>
        <v>24</v>
      </c>
      <c r="S541">
        <f>IFERROR(daily_activity3[[#This Row],[TotalDistance]]/daily_activity3[[#This Row],[TotalSteps]],0)</f>
        <v>7.8069325753158411E-4</v>
      </c>
      <c r="T541">
        <f>IFERROR(daily_activity3[[#This Row],[TrackerDistance]]/(daily_activity3[[#This Row],[Total Mintues]]*daily_activity3[[#This Row],[Step Length]]),0)</f>
        <v>4.2875000000000005</v>
      </c>
      <c r="U541">
        <v>0</v>
      </c>
      <c r="V541">
        <v>0</v>
      </c>
      <c r="W541">
        <v>0</v>
      </c>
    </row>
    <row r="542" spans="1:23" x14ac:dyDescent="0.3">
      <c r="A542">
        <v>8583815059</v>
      </c>
      <c r="B542" s="1">
        <v>42489</v>
      </c>
      <c r="C542" t="str">
        <f t="shared" si="8"/>
        <v>Friday</v>
      </c>
      <c r="D542">
        <v>15168</v>
      </c>
      <c r="E542">
        <v>11.829999920000001</v>
      </c>
      <c r="F542">
        <v>11.829999920000001</v>
      </c>
      <c r="G542">
        <v>0</v>
      </c>
      <c r="H542">
        <v>3.9000000950000002</v>
      </c>
      <c r="I542">
        <v>3</v>
      </c>
      <c r="J542">
        <v>4.920000076</v>
      </c>
      <c r="K542">
        <v>0</v>
      </c>
      <c r="L542">
        <v>46</v>
      </c>
      <c r="M542">
        <v>67</v>
      </c>
      <c r="N542">
        <v>258</v>
      </c>
      <c r="O542">
        <v>1069</v>
      </c>
      <c r="P542">
        <v>3513</v>
      </c>
      <c r="Q542">
        <f>SUM(daily_activity3[[#This Row],[VeryActiveMinutes]:[SedentaryMinutes]])</f>
        <v>1440</v>
      </c>
      <c r="R542">
        <f>daily_activity3[[#This Row],[Total Mintues]]/60</f>
        <v>24</v>
      </c>
      <c r="S542">
        <f>IFERROR(daily_activity3[[#This Row],[TotalDistance]]/daily_activity3[[#This Row],[TotalSteps]],0)</f>
        <v>7.7993142932489452E-4</v>
      </c>
      <c r="T542">
        <f>IFERROR(daily_activity3[[#This Row],[TrackerDistance]]/(daily_activity3[[#This Row],[Total Mintues]]*daily_activity3[[#This Row],[Step Length]]),0)</f>
        <v>10.533333333333333</v>
      </c>
      <c r="U542">
        <v>0</v>
      </c>
      <c r="V542">
        <v>0</v>
      </c>
      <c r="W542">
        <v>0</v>
      </c>
    </row>
    <row r="543" spans="1:23" x14ac:dyDescent="0.3">
      <c r="A543">
        <v>8583815059</v>
      </c>
      <c r="B543" s="1">
        <v>42490</v>
      </c>
      <c r="C543" t="str">
        <f t="shared" si="8"/>
        <v>Saturday</v>
      </c>
      <c r="D543">
        <v>10085</v>
      </c>
      <c r="E543">
        <v>7.8699998860000004</v>
      </c>
      <c r="F543">
        <v>7.8699998860000004</v>
      </c>
      <c r="G543">
        <v>0</v>
      </c>
      <c r="H543">
        <v>0.15000000599999999</v>
      </c>
      <c r="I543">
        <v>1.2799999710000001</v>
      </c>
      <c r="J543">
        <v>6.4299998279999997</v>
      </c>
      <c r="K543">
        <v>0</v>
      </c>
      <c r="L543">
        <v>2</v>
      </c>
      <c r="M543">
        <v>28</v>
      </c>
      <c r="N543">
        <v>317</v>
      </c>
      <c r="O543">
        <v>1093</v>
      </c>
      <c r="P543">
        <v>3164</v>
      </c>
      <c r="Q543">
        <f>SUM(daily_activity3[[#This Row],[VeryActiveMinutes]:[SedentaryMinutes]])</f>
        <v>1440</v>
      </c>
      <c r="R543">
        <f>daily_activity3[[#This Row],[Total Mintues]]/60</f>
        <v>24</v>
      </c>
      <c r="S543">
        <f>IFERROR(daily_activity3[[#This Row],[TotalDistance]]/daily_activity3[[#This Row],[TotalSteps]],0)</f>
        <v>7.8036687020327218E-4</v>
      </c>
      <c r="T543">
        <f>IFERROR(daily_activity3[[#This Row],[TrackerDistance]]/(daily_activity3[[#This Row],[Total Mintues]]*daily_activity3[[#This Row],[Step Length]]),0)</f>
        <v>7.0034722222222223</v>
      </c>
      <c r="U543">
        <v>0</v>
      </c>
      <c r="V543">
        <v>0</v>
      </c>
      <c r="W543">
        <v>0</v>
      </c>
    </row>
    <row r="544" spans="1:23" x14ac:dyDescent="0.3">
      <c r="A544">
        <v>8792009665</v>
      </c>
      <c r="B544" s="1">
        <v>42473</v>
      </c>
      <c r="C544" t="str">
        <f t="shared" si="8"/>
        <v>Wednesday</v>
      </c>
      <c r="D544">
        <v>1320</v>
      </c>
      <c r="E544">
        <v>0.83999997400000004</v>
      </c>
      <c r="F544">
        <v>0.83999997400000004</v>
      </c>
      <c r="G544">
        <v>0</v>
      </c>
      <c r="H544">
        <v>0</v>
      </c>
      <c r="I544">
        <v>0</v>
      </c>
      <c r="J544">
        <v>0.83999997400000004</v>
      </c>
      <c r="K544">
        <v>0</v>
      </c>
      <c r="L544">
        <v>0</v>
      </c>
      <c r="M544">
        <v>0</v>
      </c>
      <c r="N544">
        <v>82</v>
      </c>
      <c r="O544">
        <v>806</v>
      </c>
      <c r="P544">
        <v>1934</v>
      </c>
      <c r="Q544">
        <f>SUM(daily_activity3[[#This Row],[VeryActiveMinutes]:[SedentaryMinutes]])</f>
        <v>888</v>
      </c>
      <c r="R544">
        <f>daily_activity3[[#This Row],[Total Mintues]]/60</f>
        <v>14.8</v>
      </c>
      <c r="S544">
        <f>IFERROR(daily_activity3[[#This Row],[TotalDistance]]/daily_activity3[[#This Row],[TotalSteps]],0)</f>
        <v>6.3636361666666666E-4</v>
      </c>
      <c r="T544">
        <f>IFERROR(daily_activity3[[#This Row],[TrackerDistance]]/(daily_activity3[[#This Row],[Total Mintues]]*daily_activity3[[#This Row],[Step Length]]),0)</f>
        <v>1.4864864864864864</v>
      </c>
      <c r="U544">
        <v>531</v>
      </c>
      <c r="V544">
        <v>552</v>
      </c>
      <c r="W544">
        <v>21</v>
      </c>
    </row>
    <row r="545" spans="1:23" x14ac:dyDescent="0.3">
      <c r="A545">
        <v>8792009665</v>
      </c>
      <c r="B545" s="1">
        <v>42474</v>
      </c>
      <c r="C545" t="str">
        <f t="shared" si="8"/>
        <v>Thursday</v>
      </c>
      <c r="D545">
        <v>1219</v>
      </c>
      <c r="E545">
        <v>0.77999997099999996</v>
      </c>
      <c r="F545">
        <v>0.77999997099999996</v>
      </c>
      <c r="G545">
        <v>0</v>
      </c>
      <c r="H545">
        <v>0</v>
      </c>
      <c r="I545">
        <v>0</v>
      </c>
      <c r="J545">
        <v>0.77999997099999996</v>
      </c>
      <c r="K545">
        <v>0</v>
      </c>
      <c r="L545">
        <v>0</v>
      </c>
      <c r="M545">
        <v>0</v>
      </c>
      <c r="N545">
        <v>84</v>
      </c>
      <c r="O545">
        <v>853</v>
      </c>
      <c r="P545">
        <v>1963</v>
      </c>
      <c r="Q545">
        <f>SUM(daily_activity3[[#This Row],[VeryActiveMinutes]:[SedentaryMinutes]])</f>
        <v>937</v>
      </c>
      <c r="R545">
        <f>daily_activity3[[#This Row],[Total Mintues]]/60</f>
        <v>15.616666666666667</v>
      </c>
      <c r="S545">
        <f>IFERROR(daily_activity3[[#This Row],[TotalDistance]]/daily_activity3[[#This Row],[TotalSteps]],0)</f>
        <v>6.3986872108285481E-4</v>
      </c>
      <c r="T545">
        <f>IFERROR(daily_activity3[[#This Row],[TrackerDistance]]/(daily_activity3[[#This Row],[Total Mintues]]*daily_activity3[[#This Row],[Step Length]]),0)</f>
        <v>1.3009605122732124</v>
      </c>
      <c r="U545">
        <v>531</v>
      </c>
      <c r="V545">
        <v>552</v>
      </c>
      <c r="W545">
        <v>21</v>
      </c>
    </row>
    <row r="546" spans="1:23" x14ac:dyDescent="0.3">
      <c r="A546">
        <v>8792009665</v>
      </c>
      <c r="B546" s="1">
        <v>42475</v>
      </c>
      <c r="C546" t="str">
        <f t="shared" si="8"/>
        <v>Friday</v>
      </c>
      <c r="D546">
        <v>2483</v>
      </c>
      <c r="E546">
        <v>1.5900000329999999</v>
      </c>
      <c r="F546">
        <v>1.5900000329999999</v>
      </c>
      <c r="G546">
        <v>0</v>
      </c>
      <c r="H546">
        <v>0</v>
      </c>
      <c r="I546">
        <v>0</v>
      </c>
      <c r="J546">
        <v>1.5900000329999999</v>
      </c>
      <c r="K546">
        <v>0</v>
      </c>
      <c r="L546">
        <v>0</v>
      </c>
      <c r="M546">
        <v>0</v>
      </c>
      <c r="N546">
        <v>126</v>
      </c>
      <c r="O546">
        <v>937</v>
      </c>
      <c r="P546">
        <v>2009</v>
      </c>
      <c r="Q546">
        <f>SUM(daily_activity3[[#This Row],[VeryActiveMinutes]:[SedentaryMinutes]])</f>
        <v>1063</v>
      </c>
      <c r="R546">
        <f>daily_activity3[[#This Row],[Total Mintues]]/60</f>
        <v>17.716666666666665</v>
      </c>
      <c r="S546">
        <f>IFERROR(daily_activity3[[#This Row],[TotalDistance]]/daily_activity3[[#This Row],[TotalSteps]],0)</f>
        <v>6.403544232782924E-4</v>
      </c>
      <c r="T546">
        <f>IFERROR(daily_activity3[[#This Row],[TrackerDistance]]/(daily_activity3[[#This Row],[Total Mintues]]*daily_activity3[[#This Row],[Step Length]]),0)</f>
        <v>2.3358419567262465</v>
      </c>
      <c r="U546">
        <v>531</v>
      </c>
      <c r="V546">
        <v>552</v>
      </c>
      <c r="W546">
        <v>21</v>
      </c>
    </row>
    <row r="547" spans="1:23" x14ac:dyDescent="0.3">
      <c r="A547">
        <v>8792009665</v>
      </c>
      <c r="B547" s="1">
        <v>42476</v>
      </c>
      <c r="C547" t="str">
        <f t="shared" si="8"/>
        <v>Saturday</v>
      </c>
      <c r="D547">
        <v>244</v>
      </c>
      <c r="E547">
        <v>0.15999999600000001</v>
      </c>
      <c r="F547">
        <v>0.15999999600000001</v>
      </c>
      <c r="G547">
        <v>0</v>
      </c>
      <c r="H547">
        <v>0</v>
      </c>
      <c r="I547">
        <v>0</v>
      </c>
      <c r="J547">
        <v>0.15999999600000001</v>
      </c>
      <c r="K547">
        <v>0</v>
      </c>
      <c r="L547">
        <v>0</v>
      </c>
      <c r="M547">
        <v>0</v>
      </c>
      <c r="N547">
        <v>12</v>
      </c>
      <c r="O547">
        <v>1428</v>
      </c>
      <c r="P547">
        <v>1721</v>
      </c>
      <c r="Q547">
        <f>SUM(daily_activity3[[#This Row],[VeryActiveMinutes]:[SedentaryMinutes]])</f>
        <v>1440</v>
      </c>
      <c r="R547">
        <f>daily_activity3[[#This Row],[Total Mintues]]/60</f>
        <v>24</v>
      </c>
      <c r="S547">
        <f>IFERROR(daily_activity3[[#This Row],[TotalDistance]]/daily_activity3[[#This Row],[TotalSteps]],0)</f>
        <v>6.5573768852459019E-4</v>
      </c>
      <c r="T547">
        <f>IFERROR(daily_activity3[[#This Row],[TrackerDistance]]/(daily_activity3[[#This Row],[Total Mintues]]*daily_activity3[[#This Row],[Step Length]]),0)</f>
        <v>0.16944444444444445</v>
      </c>
      <c r="U547">
        <v>531</v>
      </c>
      <c r="V547">
        <v>552</v>
      </c>
      <c r="W547">
        <v>21</v>
      </c>
    </row>
    <row r="548" spans="1:23" x14ac:dyDescent="0.3">
      <c r="A548">
        <v>8792009665</v>
      </c>
      <c r="B548" s="1">
        <v>42477</v>
      </c>
      <c r="C548" t="str">
        <f t="shared" si="8"/>
        <v>Sunday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1440</v>
      </c>
      <c r="P548">
        <v>1688</v>
      </c>
      <c r="Q548">
        <f>SUM(daily_activity3[[#This Row],[VeryActiveMinutes]:[SedentaryMinutes]])</f>
        <v>1440</v>
      </c>
      <c r="R548">
        <f>daily_activity3[[#This Row],[Total Mintues]]/60</f>
        <v>24</v>
      </c>
      <c r="S548">
        <f>IFERROR(daily_activity3[[#This Row],[TotalDistance]]/daily_activity3[[#This Row],[TotalSteps]],0)</f>
        <v>0</v>
      </c>
      <c r="T548">
        <f>IFERROR(daily_activity3[[#This Row],[TrackerDistance]]/(daily_activity3[[#This Row],[Total Mintues]]*daily_activity3[[#This Row],[Step Length]]),0)</f>
        <v>0</v>
      </c>
      <c r="U548">
        <v>531</v>
      </c>
      <c r="V548">
        <v>552</v>
      </c>
      <c r="W548">
        <v>21</v>
      </c>
    </row>
    <row r="549" spans="1:23" x14ac:dyDescent="0.3">
      <c r="A549">
        <v>8792009665</v>
      </c>
      <c r="B549" s="1">
        <v>42478</v>
      </c>
      <c r="C549" t="str">
        <f t="shared" si="8"/>
        <v>Monday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1440</v>
      </c>
      <c r="P549">
        <v>1688</v>
      </c>
      <c r="Q549">
        <f>SUM(daily_activity3[[#This Row],[VeryActiveMinutes]:[SedentaryMinutes]])</f>
        <v>1440</v>
      </c>
      <c r="R549">
        <f>daily_activity3[[#This Row],[Total Mintues]]/60</f>
        <v>24</v>
      </c>
      <c r="S549">
        <f>IFERROR(daily_activity3[[#This Row],[TotalDistance]]/daily_activity3[[#This Row],[TotalSteps]],0)</f>
        <v>0</v>
      </c>
      <c r="T549">
        <f>IFERROR(daily_activity3[[#This Row],[TrackerDistance]]/(daily_activity3[[#This Row],[Total Mintues]]*daily_activity3[[#This Row],[Step Length]]),0)</f>
        <v>0</v>
      </c>
      <c r="U549">
        <v>531</v>
      </c>
      <c r="V549">
        <v>552</v>
      </c>
      <c r="W549">
        <v>21</v>
      </c>
    </row>
    <row r="550" spans="1:23" x14ac:dyDescent="0.3">
      <c r="A550">
        <v>8792009665</v>
      </c>
      <c r="B550" s="1">
        <v>42479</v>
      </c>
      <c r="C550" t="str">
        <f t="shared" si="8"/>
        <v>Tuesday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1440</v>
      </c>
      <c r="P550">
        <v>1688</v>
      </c>
      <c r="Q550">
        <f>SUM(daily_activity3[[#This Row],[VeryActiveMinutes]:[SedentaryMinutes]])</f>
        <v>1440</v>
      </c>
      <c r="R550">
        <f>daily_activity3[[#This Row],[Total Mintues]]/60</f>
        <v>24</v>
      </c>
      <c r="S550">
        <f>IFERROR(daily_activity3[[#This Row],[TotalDistance]]/daily_activity3[[#This Row],[TotalSteps]],0)</f>
        <v>0</v>
      </c>
      <c r="T550">
        <f>IFERROR(daily_activity3[[#This Row],[TrackerDistance]]/(daily_activity3[[#This Row],[Total Mintues]]*daily_activity3[[#This Row],[Step Length]]),0)</f>
        <v>0</v>
      </c>
      <c r="U550">
        <v>531</v>
      </c>
      <c r="V550">
        <v>552</v>
      </c>
      <c r="W550">
        <v>21</v>
      </c>
    </row>
    <row r="551" spans="1:23" x14ac:dyDescent="0.3">
      <c r="A551">
        <v>8792009665</v>
      </c>
      <c r="B551" s="1">
        <v>42480</v>
      </c>
      <c r="C551" t="str">
        <f t="shared" si="8"/>
        <v>Wednesday</v>
      </c>
      <c r="D551">
        <v>3147</v>
      </c>
      <c r="E551">
        <v>2.0099999899999998</v>
      </c>
      <c r="F551">
        <v>2.0099999899999998</v>
      </c>
      <c r="G551">
        <v>0</v>
      </c>
      <c r="H551">
        <v>0</v>
      </c>
      <c r="I551">
        <v>0.280000001</v>
      </c>
      <c r="J551">
        <v>1.7400000099999999</v>
      </c>
      <c r="K551">
        <v>0</v>
      </c>
      <c r="L551">
        <v>0</v>
      </c>
      <c r="M551">
        <v>10</v>
      </c>
      <c r="N551">
        <v>139</v>
      </c>
      <c r="O551">
        <v>744</v>
      </c>
      <c r="P551">
        <v>2188</v>
      </c>
      <c r="Q551">
        <f>SUM(daily_activity3[[#This Row],[VeryActiveMinutes]:[SedentaryMinutes]])</f>
        <v>893</v>
      </c>
      <c r="R551">
        <f>daily_activity3[[#This Row],[Total Mintues]]/60</f>
        <v>14.883333333333333</v>
      </c>
      <c r="S551">
        <f>IFERROR(daily_activity3[[#This Row],[TotalDistance]]/daily_activity3[[#This Row],[TotalSteps]],0)</f>
        <v>6.3870352399110258E-4</v>
      </c>
      <c r="T551">
        <f>IFERROR(daily_activity3[[#This Row],[TrackerDistance]]/(daily_activity3[[#This Row],[Total Mintues]]*daily_activity3[[#This Row],[Step Length]]),0)</f>
        <v>3.5240761478163498</v>
      </c>
      <c r="U551">
        <v>531</v>
      </c>
      <c r="V551">
        <v>552</v>
      </c>
      <c r="W551">
        <v>21</v>
      </c>
    </row>
    <row r="552" spans="1:23" x14ac:dyDescent="0.3">
      <c r="A552">
        <v>8792009665</v>
      </c>
      <c r="B552" s="1">
        <v>42481</v>
      </c>
      <c r="C552" t="str">
        <f t="shared" si="8"/>
        <v>Thursday</v>
      </c>
      <c r="D552">
        <v>144</v>
      </c>
      <c r="E552">
        <v>9.0000003999999995E-2</v>
      </c>
      <c r="F552">
        <v>9.0000003999999995E-2</v>
      </c>
      <c r="G552">
        <v>0</v>
      </c>
      <c r="H552">
        <v>0</v>
      </c>
      <c r="I552">
        <v>0</v>
      </c>
      <c r="J552">
        <v>9.0000003999999995E-2</v>
      </c>
      <c r="K552">
        <v>0</v>
      </c>
      <c r="L552">
        <v>0</v>
      </c>
      <c r="M552">
        <v>0</v>
      </c>
      <c r="N552">
        <v>9</v>
      </c>
      <c r="O552">
        <v>1431</v>
      </c>
      <c r="P552">
        <v>1720</v>
      </c>
      <c r="Q552">
        <f>SUM(daily_activity3[[#This Row],[VeryActiveMinutes]:[SedentaryMinutes]])</f>
        <v>1440</v>
      </c>
      <c r="R552">
        <f>daily_activity3[[#This Row],[Total Mintues]]/60</f>
        <v>24</v>
      </c>
      <c r="S552">
        <f>IFERROR(daily_activity3[[#This Row],[TotalDistance]]/daily_activity3[[#This Row],[TotalSteps]],0)</f>
        <v>6.250000277777777E-4</v>
      </c>
      <c r="T552">
        <f>IFERROR(daily_activity3[[#This Row],[TrackerDistance]]/(daily_activity3[[#This Row],[Total Mintues]]*daily_activity3[[#This Row],[Step Length]]),0)</f>
        <v>0.1</v>
      </c>
      <c r="U552">
        <v>531</v>
      </c>
      <c r="V552">
        <v>552</v>
      </c>
      <c r="W552">
        <v>21</v>
      </c>
    </row>
    <row r="553" spans="1:23" x14ac:dyDescent="0.3">
      <c r="A553">
        <v>8792009665</v>
      </c>
      <c r="B553" s="1">
        <v>42482</v>
      </c>
      <c r="C553" t="str">
        <f t="shared" si="8"/>
        <v>Friday</v>
      </c>
      <c r="D553">
        <v>4068</v>
      </c>
      <c r="E553">
        <v>2.5999999049999998</v>
      </c>
      <c r="F553">
        <v>2.5999999049999998</v>
      </c>
      <c r="G553">
        <v>0</v>
      </c>
      <c r="H553">
        <v>5.0000001000000002E-2</v>
      </c>
      <c r="I553">
        <v>0.280000001</v>
      </c>
      <c r="J553">
        <v>2.2699999809999998</v>
      </c>
      <c r="K553">
        <v>0</v>
      </c>
      <c r="L553">
        <v>1</v>
      </c>
      <c r="M553">
        <v>20</v>
      </c>
      <c r="N553">
        <v>195</v>
      </c>
      <c r="O553">
        <v>817</v>
      </c>
      <c r="P553">
        <v>2419</v>
      </c>
      <c r="Q553">
        <f>SUM(daily_activity3[[#This Row],[VeryActiveMinutes]:[SedentaryMinutes]])</f>
        <v>1033</v>
      </c>
      <c r="R553">
        <f>daily_activity3[[#This Row],[Total Mintues]]/60</f>
        <v>17.216666666666665</v>
      </c>
      <c r="S553">
        <f>IFERROR(daily_activity3[[#This Row],[TotalDistance]]/daily_activity3[[#This Row],[TotalSteps]],0)</f>
        <v>6.3913468657817102E-4</v>
      </c>
      <c r="T553">
        <f>IFERROR(daily_activity3[[#This Row],[TrackerDistance]]/(daily_activity3[[#This Row],[Total Mintues]]*daily_activity3[[#This Row],[Step Length]]),0)</f>
        <v>3.9380445304937077</v>
      </c>
      <c r="U553">
        <v>531</v>
      </c>
      <c r="V553">
        <v>552</v>
      </c>
      <c r="W553">
        <v>21</v>
      </c>
    </row>
    <row r="554" spans="1:23" x14ac:dyDescent="0.3">
      <c r="A554">
        <v>8792009665</v>
      </c>
      <c r="B554" s="1">
        <v>42483</v>
      </c>
      <c r="C554" t="str">
        <f t="shared" si="8"/>
        <v>Saturday</v>
      </c>
      <c r="D554">
        <v>5245</v>
      </c>
      <c r="E554">
        <v>3.3599998950000001</v>
      </c>
      <c r="F554">
        <v>3.3599998950000001</v>
      </c>
      <c r="G554">
        <v>0</v>
      </c>
      <c r="H554">
        <v>0.15999999600000001</v>
      </c>
      <c r="I554">
        <v>0.439999998</v>
      </c>
      <c r="J554">
        <v>2.75</v>
      </c>
      <c r="K554">
        <v>0</v>
      </c>
      <c r="L554">
        <v>8</v>
      </c>
      <c r="M554">
        <v>45</v>
      </c>
      <c r="N554">
        <v>232</v>
      </c>
      <c r="O554">
        <v>795</v>
      </c>
      <c r="P554">
        <v>2748</v>
      </c>
      <c r="Q554">
        <f>SUM(daily_activity3[[#This Row],[VeryActiveMinutes]:[SedentaryMinutes]])</f>
        <v>1080</v>
      </c>
      <c r="R554">
        <f>daily_activity3[[#This Row],[Total Mintues]]/60</f>
        <v>18</v>
      </c>
      <c r="S554">
        <f>IFERROR(daily_activity3[[#This Row],[TotalDistance]]/daily_activity3[[#This Row],[TotalSteps]],0)</f>
        <v>6.406100848427073E-4</v>
      </c>
      <c r="T554">
        <f>IFERROR(daily_activity3[[#This Row],[TrackerDistance]]/(daily_activity3[[#This Row],[Total Mintues]]*daily_activity3[[#This Row],[Step Length]]),0)</f>
        <v>4.8564814814814818</v>
      </c>
      <c r="U554">
        <v>531</v>
      </c>
      <c r="V554">
        <v>552</v>
      </c>
      <c r="W554">
        <v>21</v>
      </c>
    </row>
    <row r="555" spans="1:23" x14ac:dyDescent="0.3">
      <c r="A555">
        <v>8792009665</v>
      </c>
      <c r="B555" s="1">
        <v>42484</v>
      </c>
      <c r="C555" t="str">
        <f t="shared" si="8"/>
        <v>Sunday</v>
      </c>
      <c r="D555">
        <v>400</v>
      </c>
      <c r="E555">
        <v>0.25999999000000001</v>
      </c>
      <c r="F555">
        <v>0.25999999000000001</v>
      </c>
      <c r="G555">
        <v>0</v>
      </c>
      <c r="H555">
        <v>3.9999999000000001E-2</v>
      </c>
      <c r="I555">
        <v>5.0000001000000002E-2</v>
      </c>
      <c r="J555">
        <v>0.15999999600000001</v>
      </c>
      <c r="K555">
        <v>0</v>
      </c>
      <c r="L555">
        <v>3</v>
      </c>
      <c r="M555">
        <v>8</v>
      </c>
      <c r="N555">
        <v>19</v>
      </c>
      <c r="O555">
        <v>1410</v>
      </c>
      <c r="P555">
        <v>1799</v>
      </c>
      <c r="Q555">
        <f>SUM(daily_activity3[[#This Row],[VeryActiveMinutes]:[SedentaryMinutes]])</f>
        <v>1440</v>
      </c>
      <c r="R555">
        <f>daily_activity3[[#This Row],[Total Mintues]]/60</f>
        <v>24</v>
      </c>
      <c r="S555">
        <f>IFERROR(daily_activity3[[#This Row],[TotalDistance]]/daily_activity3[[#This Row],[TotalSteps]],0)</f>
        <v>6.4999997500000007E-4</v>
      </c>
      <c r="T555">
        <f>IFERROR(daily_activity3[[#This Row],[TrackerDistance]]/(daily_activity3[[#This Row],[Total Mintues]]*daily_activity3[[#This Row],[Step Length]]),0)</f>
        <v>0.27777777777777779</v>
      </c>
      <c r="U555">
        <v>531</v>
      </c>
      <c r="V555">
        <v>552</v>
      </c>
      <c r="W555">
        <v>21</v>
      </c>
    </row>
    <row r="556" spans="1:23" x14ac:dyDescent="0.3">
      <c r="A556">
        <v>8792009665</v>
      </c>
      <c r="B556" s="1">
        <v>42485</v>
      </c>
      <c r="C556" t="str">
        <f t="shared" si="8"/>
        <v>Monday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1440</v>
      </c>
      <c r="P556">
        <v>1688</v>
      </c>
      <c r="Q556">
        <f>SUM(daily_activity3[[#This Row],[VeryActiveMinutes]:[SedentaryMinutes]])</f>
        <v>1440</v>
      </c>
      <c r="R556">
        <f>daily_activity3[[#This Row],[Total Mintues]]/60</f>
        <v>24</v>
      </c>
      <c r="S556">
        <f>IFERROR(daily_activity3[[#This Row],[TotalDistance]]/daily_activity3[[#This Row],[TotalSteps]],0)</f>
        <v>0</v>
      </c>
      <c r="T556">
        <f>IFERROR(daily_activity3[[#This Row],[TrackerDistance]]/(daily_activity3[[#This Row],[Total Mintues]]*daily_activity3[[#This Row],[Step Length]]),0)</f>
        <v>0</v>
      </c>
      <c r="U556">
        <v>531</v>
      </c>
      <c r="V556">
        <v>552</v>
      </c>
      <c r="W556">
        <v>21</v>
      </c>
    </row>
    <row r="557" spans="1:23" x14ac:dyDescent="0.3">
      <c r="A557">
        <v>8792009665</v>
      </c>
      <c r="B557" s="1">
        <v>42486</v>
      </c>
      <c r="C557" t="str">
        <f t="shared" si="8"/>
        <v>Tuesday</v>
      </c>
      <c r="D557">
        <v>1321</v>
      </c>
      <c r="E557">
        <v>0.85000002399999997</v>
      </c>
      <c r="F557">
        <v>0.85000002399999997</v>
      </c>
      <c r="G557">
        <v>0</v>
      </c>
      <c r="H557">
        <v>0</v>
      </c>
      <c r="I557">
        <v>0</v>
      </c>
      <c r="J557">
        <v>0.85000002399999997</v>
      </c>
      <c r="K557">
        <v>0</v>
      </c>
      <c r="L557">
        <v>0</v>
      </c>
      <c r="M557">
        <v>0</v>
      </c>
      <c r="N557">
        <v>80</v>
      </c>
      <c r="O557">
        <v>1360</v>
      </c>
      <c r="P557">
        <v>1928</v>
      </c>
      <c r="Q557">
        <f>SUM(daily_activity3[[#This Row],[VeryActiveMinutes]:[SedentaryMinutes]])</f>
        <v>1440</v>
      </c>
      <c r="R557">
        <f>daily_activity3[[#This Row],[Total Mintues]]/60</f>
        <v>24</v>
      </c>
      <c r="S557">
        <f>IFERROR(daily_activity3[[#This Row],[TotalDistance]]/daily_activity3[[#This Row],[TotalSteps]],0)</f>
        <v>6.4345194852384558E-4</v>
      </c>
      <c r="T557">
        <f>IFERROR(daily_activity3[[#This Row],[TrackerDistance]]/(daily_activity3[[#This Row],[Total Mintues]]*daily_activity3[[#This Row],[Step Length]]),0)</f>
        <v>0.91736111111111107</v>
      </c>
      <c r="U557">
        <v>531</v>
      </c>
      <c r="V557">
        <v>552</v>
      </c>
      <c r="W557">
        <v>21</v>
      </c>
    </row>
    <row r="558" spans="1:23" x14ac:dyDescent="0.3">
      <c r="A558">
        <v>8792009665</v>
      </c>
      <c r="B558" s="1">
        <v>42487</v>
      </c>
      <c r="C558" t="str">
        <f t="shared" si="8"/>
        <v>Wednesday</v>
      </c>
      <c r="D558">
        <v>1758</v>
      </c>
      <c r="E558">
        <v>1.1299999949999999</v>
      </c>
      <c r="F558">
        <v>1.1299999949999999</v>
      </c>
      <c r="G558">
        <v>0</v>
      </c>
      <c r="H558">
        <v>0</v>
      </c>
      <c r="I558">
        <v>0</v>
      </c>
      <c r="J558">
        <v>1.1299999949999999</v>
      </c>
      <c r="K558">
        <v>0</v>
      </c>
      <c r="L558">
        <v>0</v>
      </c>
      <c r="M558">
        <v>0</v>
      </c>
      <c r="N558">
        <v>112</v>
      </c>
      <c r="O558">
        <v>900</v>
      </c>
      <c r="P558">
        <v>2067</v>
      </c>
      <c r="Q558">
        <f>SUM(daily_activity3[[#This Row],[VeryActiveMinutes]:[SedentaryMinutes]])</f>
        <v>1012</v>
      </c>
      <c r="R558">
        <f>daily_activity3[[#This Row],[Total Mintues]]/60</f>
        <v>16.866666666666667</v>
      </c>
      <c r="S558">
        <f>IFERROR(daily_activity3[[#This Row],[TotalDistance]]/daily_activity3[[#This Row],[TotalSteps]],0)</f>
        <v>6.4277587883959035E-4</v>
      </c>
      <c r="T558">
        <f>IFERROR(daily_activity3[[#This Row],[TrackerDistance]]/(daily_activity3[[#This Row],[Total Mintues]]*daily_activity3[[#This Row],[Step Length]]),0)</f>
        <v>1.7371541501976284</v>
      </c>
      <c r="U558">
        <v>531</v>
      </c>
      <c r="V558">
        <v>552</v>
      </c>
      <c r="W558">
        <v>21</v>
      </c>
    </row>
    <row r="559" spans="1:23" x14ac:dyDescent="0.3">
      <c r="A559">
        <v>8792009665</v>
      </c>
      <c r="B559" s="1">
        <v>42488</v>
      </c>
      <c r="C559" t="str">
        <f t="shared" si="8"/>
        <v>Thursday</v>
      </c>
      <c r="D559">
        <v>6157</v>
      </c>
      <c r="E559">
        <v>3.9400000569999998</v>
      </c>
      <c r="F559">
        <v>3.9400000569999998</v>
      </c>
      <c r="G559">
        <v>0</v>
      </c>
      <c r="H559">
        <v>0</v>
      </c>
      <c r="I559">
        <v>0</v>
      </c>
      <c r="J559">
        <v>3.9400000569999998</v>
      </c>
      <c r="K559">
        <v>0</v>
      </c>
      <c r="L559">
        <v>0</v>
      </c>
      <c r="M559">
        <v>0</v>
      </c>
      <c r="N559">
        <v>310</v>
      </c>
      <c r="O559">
        <v>714</v>
      </c>
      <c r="P559">
        <v>2780</v>
      </c>
      <c r="Q559">
        <f>SUM(daily_activity3[[#This Row],[VeryActiveMinutes]:[SedentaryMinutes]])</f>
        <v>1024</v>
      </c>
      <c r="R559">
        <f>daily_activity3[[#This Row],[Total Mintues]]/60</f>
        <v>17.066666666666666</v>
      </c>
      <c r="S559">
        <f>IFERROR(daily_activity3[[#This Row],[TotalDistance]]/daily_activity3[[#This Row],[TotalSteps]],0)</f>
        <v>6.3992204921227869E-4</v>
      </c>
      <c r="T559">
        <f>IFERROR(daily_activity3[[#This Row],[TrackerDistance]]/(daily_activity3[[#This Row],[Total Mintues]]*daily_activity3[[#This Row],[Step Length]]),0)</f>
        <v>6.0126953125</v>
      </c>
      <c r="U559">
        <v>531</v>
      </c>
      <c r="V559">
        <v>552</v>
      </c>
      <c r="W559">
        <v>21</v>
      </c>
    </row>
    <row r="560" spans="1:23" x14ac:dyDescent="0.3">
      <c r="A560">
        <v>8792009665</v>
      </c>
      <c r="B560" s="1">
        <v>42489</v>
      </c>
      <c r="C560" t="str">
        <f t="shared" si="8"/>
        <v>Friday</v>
      </c>
      <c r="D560">
        <v>8360</v>
      </c>
      <c r="E560">
        <v>5.3499999049999998</v>
      </c>
      <c r="F560">
        <v>5.3499999049999998</v>
      </c>
      <c r="G560">
        <v>0</v>
      </c>
      <c r="H560">
        <v>0.14000000100000001</v>
      </c>
      <c r="I560">
        <v>0.280000001</v>
      </c>
      <c r="J560">
        <v>4.9299998279999997</v>
      </c>
      <c r="K560">
        <v>0</v>
      </c>
      <c r="L560">
        <v>6</v>
      </c>
      <c r="M560">
        <v>14</v>
      </c>
      <c r="N560">
        <v>380</v>
      </c>
      <c r="O560">
        <v>634</v>
      </c>
      <c r="P560">
        <v>3101</v>
      </c>
      <c r="Q560">
        <f>SUM(daily_activity3[[#This Row],[VeryActiveMinutes]:[SedentaryMinutes]])</f>
        <v>1034</v>
      </c>
      <c r="R560">
        <f>daily_activity3[[#This Row],[Total Mintues]]/60</f>
        <v>17.233333333333334</v>
      </c>
      <c r="S560">
        <f>IFERROR(daily_activity3[[#This Row],[TotalDistance]]/daily_activity3[[#This Row],[TotalSteps]],0)</f>
        <v>6.3995214174641143E-4</v>
      </c>
      <c r="T560">
        <f>IFERROR(daily_activity3[[#This Row],[TrackerDistance]]/(daily_activity3[[#This Row],[Total Mintues]]*daily_activity3[[#This Row],[Step Length]]),0)</f>
        <v>8.085106382978724</v>
      </c>
      <c r="U560">
        <v>531</v>
      </c>
      <c r="V560">
        <v>552</v>
      </c>
      <c r="W560">
        <v>21</v>
      </c>
    </row>
    <row r="561" spans="1:23" x14ac:dyDescent="0.3">
      <c r="A561">
        <v>8792009665</v>
      </c>
      <c r="B561" s="1">
        <v>42490</v>
      </c>
      <c r="C561" t="str">
        <f t="shared" si="8"/>
        <v>Saturday</v>
      </c>
      <c r="D561">
        <v>7174</v>
      </c>
      <c r="E561">
        <v>4.5900001530000001</v>
      </c>
      <c r="F561">
        <v>4.5900001530000001</v>
      </c>
      <c r="G561">
        <v>0</v>
      </c>
      <c r="H561">
        <v>0.33000001299999998</v>
      </c>
      <c r="I561">
        <v>0.36000001399999998</v>
      </c>
      <c r="J561">
        <v>3.9100000860000002</v>
      </c>
      <c r="K561">
        <v>0</v>
      </c>
      <c r="L561">
        <v>10</v>
      </c>
      <c r="M561">
        <v>20</v>
      </c>
      <c r="N561">
        <v>301</v>
      </c>
      <c r="O561">
        <v>749</v>
      </c>
      <c r="P561">
        <v>2896</v>
      </c>
      <c r="Q561">
        <f>SUM(daily_activity3[[#This Row],[VeryActiveMinutes]:[SedentaryMinutes]])</f>
        <v>1080</v>
      </c>
      <c r="R561">
        <f>daily_activity3[[#This Row],[Total Mintues]]/60</f>
        <v>18</v>
      </c>
      <c r="S561">
        <f>IFERROR(daily_activity3[[#This Row],[TotalDistance]]/daily_activity3[[#This Row],[TotalSteps]],0)</f>
        <v>6.3981044786729857E-4</v>
      </c>
      <c r="T561">
        <f>IFERROR(daily_activity3[[#This Row],[TrackerDistance]]/(daily_activity3[[#This Row],[Total Mintues]]*daily_activity3[[#This Row],[Step Length]]),0)</f>
        <v>6.6425925925925924</v>
      </c>
      <c r="U561">
        <v>531</v>
      </c>
      <c r="V561">
        <v>552</v>
      </c>
      <c r="W561">
        <v>21</v>
      </c>
    </row>
    <row r="562" spans="1:23" x14ac:dyDescent="0.3">
      <c r="A562">
        <v>8877689391</v>
      </c>
      <c r="B562" s="1">
        <v>42473</v>
      </c>
      <c r="C562" t="str">
        <f t="shared" si="8"/>
        <v>Wednesday</v>
      </c>
      <c r="D562">
        <v>15337</v>
      </c>
      <c r="E562">
        <v>9.5799999239999991</v>
      </c>
      <c r="F562">
        <v>9.5799999239999991</v>
      </c>
      <c r="G562">
        <v>0</v>
      </c>
      <c r="H562">
        <v>3.5499999519999998</v>
      </c>
      <c r="I562">
        <v>0.37999999499999998</v>
      </c>
      <c r="J562">
        <v>5.6399998660000001</v>
      </c>
      <c r="K562">
        <v>0</v>
      </c>
      <c r="L562">
        <v>108</v>
      </c>
      <c r="M562">
        <v>18</v>
      </c>
      <c r="N562">
        <v>216</v>
      </c>
      <c r="O562">
        <v>1098</v>
      </c>
      <c r="P562">
        <v>3566</v>
      </c>
      <c r="Q562">
        <f>SUM(daily_activity3[[#This Row],[VeryActiveMinutes]:[SedentaryMinutes]])</f>
        <v>1440</v>
      </c>
      <c r="R562">
        <f>daily_activity3[[#This Row],[Total Mintues]]/60</f>
        <v>24</v>
      </c>
      <c r="S562">
        <f>IFERROR(daily_activity3[[#This Row],[TotalDistance]]/daily_activity3[[#This Row],[TotalSteps]],0)</f>
        <v>6.2463323492208383E-4</v>
      </c>
      <c r="T562">
        <f>IFERROR(daily_activity3[[#This Row],[TrackerDistance]]/(daily_activity3[[#This Row],[Total Mintues]]*daily_activity3[[#This Row],[Step Length]]),0)</f>
        <v>10.650694444444444</v>
      </c>
      <c r="U562">
        <v>0</v>
      </c>
      <c r="V562">
        <v>0</v>
      </c>
      <c r="W562">
        <v>0</v>
      </c>
    </row>
    <row r="563" spans="1:23" x14ac:dyDescent="0.3">
      <c r="A563">
        <v>8877689391</v>
      </c>
      <c r="B563" s="1">
        <v>42474</v>
      </c>
      <c r="C563" t="str">
        <f t="shared" si="8"/>
        <v>Thursday</v>
      </c>
      <c r="D563">
        <v>21129</v>
      </c>
      <c r="E563">
        <v>18.979999540000001</v>
      </c>
      <c r="F563">
        <v>18.979999540000001</v>
      </c>
      <c r="G563">
        <v>0</v>
      </c>
      <c r="H563">
        <v>10.55000019</v>
      </c>
      <c r="I563">
        <v>0.58999997400000004</v>
      </c>
      <c r="J563">
        <v>7.75</v>
      </c>
      <c r="K563">
        <v>0.02</v>
      </c>
      <c r="L563">
        <v>68</v>
      </c>
      <c r="M563">
        <v>13</v>
      </c>
      <c r="N563">
        <v>298</v>
      </c>
      <c r="O563">
        <v>1061</v>
      </c>
      <c r="P563">
        <v>3793</v>
      </c>
      <c r="Q563">
        <f>SUM(daily_activity3[[#This Row],[VeryActiveMinutes]:[SedentaryMinutes]])</f>
        <v>1440</v>
      </c>
      <c r="R563">
        <f>daily_activity3[[#This Row],[Total Mintues]]/60</f>
        <v>24</v>
      </c>
      <c r="S563">
        <f>IFERROR(daily_activity3[[#This Row],[TotalDistance]]/daily_activity3[[#This Row],[TotalSteps]],0)</f>
        <v>8.9829142600217717E-4</v>
      </c>
      <c r="T563">
        <f>IFERROR(daily_activity3[[#This Row],[TrackerDistance]]/(daily_activity3[[#This Row],[Total Mintues]]*daily_activity3[[#This Row],[Step Length]]),0)</f>
        <v>14.672916666666666</v>
      </c>
      <c r="U563">
        <v>0</v>
      </c>
      <c r="V563">
        <v>0</v>
      </c>
      <c r="W563">
        <v>0</v>
      </c>
    </row>
    <row r="564" spans="1:23" x14ac:dyDescent="0.3">
      <c r="A564">
        <v>8877689391</v>
      </c>
      <c r="B564" s="1">
        <v>42475</v>
      </c>
      <c r="C564" t="str">
        <f t="shared" si="8"/>
        <v>Friday</v>
      </c>
      <c r="D564">
        <v>13422</v>
      </c>
      <c r="E564">
        <v>7.170000076</v>
      </c>
      <c r="F564">
        <v>7.170000076</v>
      </c>
      <c r="G564">
        <v>0</v>
      </c>
      <c r="H564">
        <v>5.0000001000000002E-2</v>
      </c>
      <c r="I564">
        <v>5.0000001000000002E-2</v>
      </c>
      <c r="J564">
        <v>7.0100002290000001</v>
      </c>
      <c r="K564">
        <v>0.01</v>
      </c>
      <c r="L564">
        <v>106</v>
      </c>
      <c r="M564">
        <v>1</v>
      </c>
      <c r="N564">
        <v>281</v>
      </c>
      <c r="O564">
        <v>1052</v>
      </c>
      <c r="P564">
        <v>3934</v>
      </c>
      <c r="Q564">
        <f>SUM(daily_activity3[[#This Row],[VeryActiveMinutes]:[SedentaryMinutes]])</f>
        <v>1440</v>
      </c>
      <c r="R564">
        <f>daily_activity3[[#This Row],[Total Mintues]]/60</f>
        <v>24</v>
      </c>
      <c r="S564">
        <f>IFERROR(daily_activity3[[#This Row],[TotalDistance]]/daily_activity3[[#This Row],[TotalSteps]],0)</f>
        <v>5.341975917150946E-4</v>
      </c>
      <c r="T564">
        <f>IFERROR(daily_activity3[[#This Row],[TrackerDistance]]/(daily_activity3[[#This Row],[Total Mintues]]*daily_activity3[[#This Row],[Step Length]]),0)</f>
        <v>9.3208333333333346</v>
      </c>
      <c r="U564">
        <v>0</v>
      </c>
      <c r="V564">
        <v>0</v>
      </c>
      <c r="W564">
        <v>0</v>
      </c>
    </row>
    <row r="565" spans="1:23" x14ac:dyDescent="0.3">
      <c r="A565">
        <v>8877689391</v>
      </c>
      <c r="B565" s="1">
        <v>42476</v>
      </c>
      <c r="C565" t="str">
        <f t="shared" si="8"/>
        <v>Saturday</v>
      </c>
      <c r="D565">
        <v>29326</v>
      </c>
      <c r="E565">
        <v>25.290000920000001</v>
      </c>
      <c r="F565">
        <v>25.290000920000001</v>
      </c>
      <c r="G565">
        <v>0</v>
      </c>
      <c r="H565">
        <v>13.239999770000001</v>
      </c>
      <c r="I565">
        <v>1.210000038</v>
      </c>
      <c r="J565">
        <v>10.710000040000001</v>
      </c>
      <c r="K565">
        <v>0</v>
      </c>
      <c r="L565">
        <v>94</v>
      </c>
      <c r="M565">
        <v>29</v>
      </c>
      <c r="N565">
        <v>429</v>
      </c>
      <c r="O565">
        <v>888</v>
      </c>
      <c r="P565">
        <v>4547</v>
      </c>
      <c r="Q565">
        <f>SUM(daily_activity3[[#This Row],[VeryActiveMinutes]:[SedentaryMinutes]])</f>
        <v>1440</v>
      </c>
      <c r="R565">
        <f>daily_activity3[[#This Row],[Total Mintues]]/60</f>
        <v>24</v>
      </c>
      <c r="S565">
        <f>IFERROR(daily_activity3[[#This Row],[TotalDistance]]/daily_activity3[[#This Row],[TotalSteps]],0)</f>
        <v>8.6237471595171518E-4</v>
      </c>
      <c r="T565">
        <f>IFERROR(daily_activity3[[#This Row],[TrackerDistance]]/(daily_activity3[[#This Row],[Total Mintues]]*daily_activity3[[#This Row],[Step Length]]),0)</f>
        <v>20.365277777777777</v>
      </c>
      <c r="U565">
        <v>0</v>
      </c>
      <c r="V565">
        <v>0</v>
      </c>
      <c r="W565">
        <v>0</v>
      </c>
    </row>
    <row r="566" spans="1:23" x14ac:dyDescent="0.3">
      <c r="A566">
        <v>8877689391</v>
      </c>
      <c r="B566" s="1">
        <v>42477</v>
      </c>
      <c r="C566" t="str">
        <f t="shared" si="8"/>
        <v>Sunday</v>
      </c>
      <c r="D566">
        <v>15118</v>
      </c>
      <c r="E566">
        <v>8.8699998860000004</v>
      </c>
      <c r="F566">
        <v>8.8699998860000004</v>
      </c>
      <c r="G566">
        <v>0</v>
      </c>
      <c r="H566">
        <v>0</v>
      </c>
      <c r="I566">
        <v>7.0000000000000007E-2</v>
      </c>
      <c r="J566">
        <v>8.7899999619999996</v>
      </c>
      <c r="K566">
        <v>0</v>
      </c>
      <c r="L566">
        <v>58</v>
      </c>
      <c r="M566">
        <v>15</v>
      </c>
      <c r="N566">
        <v>307</v>
      </c>
      <c r="O566">
        <v>1060</v>
      </c>
      <c r="P566">
        <v>3545</v>
      </c>
      <c r="Q566">
        <f>SUM(daily_activity3[[#This Row],[VeryActiveMinutes]:[SedentaryMinutes]])</f>
        <v>1440</v>
      </c>
      <c r="R566">
        <f>daily_activity3[[#This Row],[Total Mintues]]/60</f>
        <v>24</v>
      </c>
      <c r="S566">
        <f>IFERROR(daily_activity3[[#This Row],[TotalDistance]]/daily_activity3[[#This Row],[TotalSteps]],0)</f>
        <v>5.8671781227675622E-4</v>
      </c>
      <c r="T566">
        <f>IFERROR(daily_activity3[[#This Row],[TrackerDistance]]/(daily_activity3[[#This Row],[Total Mintues]]*daily_activity3[[#This Row],[Step Length]]),0)</f>
        <v>10.498611111111112</v>
      </c>
      <c r="U566">
        <v>0</v>
      </c>
      <c r="V566">
        <v>0</v>
      </c>
      <c r="W566">
        <v>0</v>
      </c>
    </row>
    <row r="567" spans="1:23" x14ac:dyDescent="0.3">
      <c r="A567">
        <v>8877689391</v>
      </c>
      <c r="B567" s="1">
        <v>42478</v>
      </c>
      <c r="C567" t="str">
        <f t="shared" si="8"/>
        <v>Monday</v>
      </c>
      <c r="D567">
        <v>11423</v>
      </c>
      <c r="E567">
        <v>8.6700000760000009</v>
      </c>
      <c r="F567">
        <v>8.6700000760000009</v>
      </c>
      <c r="G567">
        <v>0</v>
      </c>
      <c r="H567">
        <v>2.4400000569999998</v>
      </c>
      <c r="I567">
        <v>0.27000001099999998</v>
      </c>
      <c r="J567">
        <v>5.9400000569999998</v>
      </c>
      <c r="K567">
        <v>0</v>
      </c>
      <c r="L567">
        <v>29</v>
      </c>
      <c r="M567">
        <v>5</v>
      </c>
      <c r="N567">
        <v>191</v>
      </c>
      <c r="O567">
        <v>1215</v>
      </c>
      <c r="P567">
        <v>2761</v>
      </c>
      <c r="Q567">
        <f>SUM(daily_activity3[[#This Row],[VeryActiveMinutes]:[SedentaryMinutes]])</f>
        <v>1440</v>
      </c>
      <c r="R567">
        <f>daily_activity3[[#This Row],[Total Mintues]]/60</f>
        <v>24</v>
      </c>
      <c r="S567">
        <f>IFERROR(daily_activity3[[#This Row],[TotalDistance]]/daily_activity3[[#This Row],[TotalSteps]],0)</f>
        <v>7.5899501672065139E-4</v>
      </c>
      <c r="T567">
        <f>IFERROR(daily_activity3[[#This Row],[TrackerDistance]]/(daily_activity3[[#This Row],[Total Mintues]]*daily_activity3[[#This Row],[Step Length]]),0)</f>
        <v>7.9326388888888895</v>
      </c>
      <c r="U567">
        <v>0</v>
      </c>
      <c r="V567">
        <v>0</v>
      </c>
      <c r="W567">
        <v>0</v>
      </c>
    </row>
    <row r="568" spans="1:23" x14ac:dyDescent="0.3">
      <c r="A568">
        <v>8877689391</v>
      </c>
      <c r="B568" s="1">
        <v>42479</v>
      </c>
      <c r="C568" t="str">
        <f t="shared" si="8"/>
        <v>Tuesday</v>
      </c>
      <c r="D568">
        <v>18785</v>
      </c>
      <c r="E568">
        <v>17.399999619999999</v>
      </c>
      <c r="F568">
        <v>17.399999619999999</v>
      </c>
      <c r="G568">
        <v>0</v>
      </c>
      <c r="H568">
        <v>12.149999619999999</v>
      </c>
      <c r="I568">
        <v>0.18000000699999999</v>
      </c>
      <c r="J568">
        <v>5.0300002099999999</v>
      </c>
      <c r="K568">
        <v>0</v>
      </c>
      <c r="L568">
        <v>82</v>
      </c>
      <c r="M568">
        <v>13</v>
      </c>
      <c r="N568">
        <v>214</v>
      </c>
      <c r="O568">
        <v>1131</v>
      </c>
      <c r="P568">
        <v>3676</v>
      </c>
      <c r="Q568">
        <f>SUM(daily_activity3[[#This Row],[VeryActiveMinutes]:[SedentaryMinutes]])</f>
        <v>1440</v>
      </c>
      <c r="R568">
        <f>daily_activity3[[#This Row],[Total Mintues]]/60</f>
        <v>24</v>
      </c>
      <c r="S568">
        <f>IFERROR(daily_activity3[[#This Row],[TotalDistance]]/daily_activity3[[#This Row],[TotalSteps]],0)</f>
        <v>9.2627094064413093E-4</v>
      </c>
      <c r="T568">
        <f>IFERROR(daily_activity3[[#This Row],[TrackerDistance]]/(daily_activity3[[#This Row],[Total Mintues]]*daily_activity3[[#This Row],[Step Length]]),0)</f>
        <v>13.045138888888888</v>
      </c>
      <c r="U568">
        <v>0</v>
      </c>
      <c r="V568">
        <v>0</v>
      </c>
      <c r="W568">
        <v>0</v>
      </c>
    </row>
    <row r="569" spans="1:23" x14ac:dyDescent="0.3">
      <c r="A569">
        <v>8877689391</v>
      </c>
      <c r="B569" s="1">
        <v>42480</v>
      </c>
      <c r="C569" t="str">
        <f t="shared" si="8"/>
        <v>Wednesday</v>
      </c>
      <c r="D569">
        <v>19948</v>
      </c>
      <c r="E569">
        <v>18.11000061</v>
      </c>
      <c r="F569">
        <v>18.11000061</v>
      </c>
      <c r="G569">
        <v>0</v>
      </c>
      <c r="H569">
        <v>11.02000046</v>
      </c>
      <c r="I569">
        <v>0.689999998</v>
      </c>
      <c r="J569">
        <v>6.3400001530000001</v>
      </c>
      <c r="K569">
        <v>0</v>
      </c>
      <c r="L569">
        <v>73</v>
      </c>
      <c r="M569">
        <v>19</v>
      </c>
      <c r="N569">
        <v>225</v>
      </c>
      <c r="O569">
        <v>1123</v>
      </c>
      <c r="P569">
        <v>3679</v>
      </c>
      <c r="Q569">
        <f>SUM(daily_activity3[[#This Row],[VeryActiveMinutes]:[SedentaryMinutes]])</f>
        <v>1440</v>
      </c>
      <c r="R569">
        <f>daily_activity3[[#This Row],[Total Mintues]]/60</f>
        <v>24</v>
      </c>
      <c r="S569">
        <f>IFERROR(daily_activity3[[#This Row],[TotalDistance]]/daily_activity3[[#This Row],[TotalSteps]],0)</f>
        <v>9.0786046771606176E-4</v>
      </c>
      <c r="T569">
        <f>IFERROR(daily_activity3[[#This Row],[TrackerDistance]]/(daily_activity3[[#This Row],[Total Mintues]]*daily_activity3[[#This Row],[Step Length]]),0)</f>
        <v>13.852777777777778</v>
      </c>
      <c r="U569">
        <v>0</v>
      </c>
      <c r="V569">
        <v>0</v>
      </c>
      <c r="W569">
        <v>0</v>
      </c>
    </row>
    <row r="570" spans="1:23" x14ac:dyDescent="0.3">
      <c r="A570">
        <v>8877689391</v>
      </c>
      <c r="B570" s="1">
        <v>42481</v>
      </c>
      <c r="C570" t="str">
        <f t="shared" si="8"/>
        <v>Thursday</v>
      </c>
      <c r="D570">
        <v>19377</v>
      </c>
      <c r="E570">
        <v>17.620000839999999</v>
      </c>
      <c r="F570">
        <v>17.620000839999999</v>
      </c>
      <c r="G570">
        <v>0</v>
      </c>
      <c r="H570">
        <v>12.289999959999999</v>
      </c>
      <c r="I570">
        <v>0.41999998700000002</v>
      </c>
      <c r="J570">
        <v>4.8899998660000001</v>
      </c>
      <c r="K570">
        <v>0</v>
      </c>
      <c r="L570">
        <v>82</v>
      </c>
      <c r="M570">
        <v>13</v>
      </c>
      <c r="N570">
        <v>226</v>
      </c>
      <c r="O570">
        <v>1119</v>
      </c>
      <c r="P570">
        <v>3659</v>
      </c>
      <c r="Q570">
        <f>SUM(daily_activity3[[#This Row],[VeryActiveMinutes]:[SedentaryMinutes]])</f>
        <v>1440</v>
      </c>
      <c r="R570">
        <f>daily_activity3[[#This Row],[Total Mintues]]/60</f>
        <v>24</v>
      </c>
      <c r="S570">
        <f>IFERROR(daily_activity3[[#This Row],[TotalDistance]]/daily_activity3[[#This Row],[TotalSteps]],0)</f>
        <v>9.0932553233214635E-4</v>
      </c>
      <c r="T570">
        <f>IFERROR(daily_activity3[[#This Row],[TrackerDistance]]/(daily_activity3[[#This Row],[Total Mintues]]*daily_activity3[[#This Row],[Step Length]]),0)</f>
        <v>13.456250000000001</v>
      </c>
      <c r="U570">
        <v>0</v>
      </c>
      <c r="V570">
        <v>0</v>
      </c>
      <c r="W570">
        <v>0</v>
      </c>
    </row>
    <row r="571" spans="1:23" x14ac:dyDescent="0.3">
      <c r="A571">
        <v>8877689391</v>
      </c>
      <c r="B571" s="1">
        <v>42482</v>
      </c>
      <c r="C571" t="str">
        <f t="shared" si="8"/>
        <v>Friday</v>
      </c>
      <c r="D571">
        <v>18258</v>
      </c>
      <c r="E571">
        <v>16.309999470000001</v>
      </c>
      <c r="F571">
        <v>16.309999470000001</v>
      </c>
      <c r="G571">
        <v>0</v>
      </c>
      <c r="H571">
        <v>10.22999954</v>
      </c>
      <c r="I571">
        <v>2.9999998999999999E-2</v>
      </c>
      <c r="J571">
        <v>5.9699997900000001</v>
      </c>
      <c r="K571">
        <v>5.0000001000000002E-2</v>
      </c>
      <c r="L571">
        <v>61</v>
      </c>
      <c r="M571">
        <v>2</v>
      </c>
      <c r="N571">
        <v>236</v>
      </c>
      <c r="O571">
        <v>1141</v>
      </c>
      <c r="P571">
        <v>3427</v>
      </c>
      <c r="Q571">
        <f>SUM(daily_activity3[[#This Row],[VeryActiveMinutes]:[SedentaryMinutes]])</f>
        <v>1440</v>
      </c>
      <c r="R571">
        <f>daily_activity3[[#This Row],[Total Mintues]]/60</f>
        <v>24</v>
      </c>
      <c r="S571">
        <f>IFERROR(daily_activity3[[#This Row],[TotalDistance]]/daily_activity3[[#This Row],[TotalSteps]],0)</f>
        <v>8.9330701445941509E-4</v>
      </c>
      <c r="T571">
        <f>IFERROR(daily_activity3[[#This Row],[TrackerDistance]]/(daily_activity3[[#This Row],[Total Mintues]]*daily_activity3[[#This Row],[Step Length]]),0)</f>
        <v>12.679166666666667</v>
      </c>
      <c r="U571">
        <v>0</v>
      </c>
      <c r="V571">
        <v>0</v>
      </c>
      <c r="W571">
        <v>0</v>
      </c>
    </row>
    <row r="572" spans="1:23" x14ac:dyDescent="0.3">
      <c r="A572">
        <v>8877689391</v>
      </c>
      <c r="B572" s="1">
        <v>42483</v>
      </c>
      <c r="C572" t="str">
        <f t="shared" si="8"/>
        <v>Saturday</v>
      </c>
      <c r="D572">
        <v>11200</v>
      </c>
      <c r="E572">
        <v>7.4299998279999997</v>
      </c>
      <c r="F572">
        <v>7.4299998279999997</v>
      </c>
      <c r="G572">
        <v>0</v>
      </c>
      <c r="H572">
        <v>0</v>
      </c>
      <c r="I572">
        <v>0</v>
      </c>
      <c r="J572">
        <v>7.4000000950000002</v>
      </c>
      <c r="K572">
        <v>0.01</v>
      </c>
      <c r="L572">
        <v>102</v>
      </c>
      <c r="M572">
        <v>6</v>
      </c>
      <c r="N572">
        <v>300</v>
      </c>
      <c r="O572">
        <v>1032</v>
      </c>
      <c r="P572">
        <v>3891</v>
      </c>
      <c r="Q572">
        <f>SUM(daily_activity3[[#This Row],[VeryActiveMinutes]:[SedentaryMinutes]])</f>
        <v>1440</v>
      </c>
      <c r="R572">
        <f>daily_activity3[[#This Row],[Total Mintues]]/60</f>
        <v>24</v>
      </c>
      <c r="S572">
        <f>IFERROR(daily_activity3[[#This Row],[TotalDistance]]/daily_activity3[[#This Row],[TotalSteps]],0)</f>
        <v>6.6339284178571422E-4</v>
      </c>
      <c r="T572">
        <f>IFERROR(daily_activity3[[#This Row],[TrackerDistance]]/(daily_activity3[[#This Row],[Total Mintues]]*daily_activity3[[#This Row],[Step Length]]),0)</f>
        <v>7.7777777777777786</v>
      </c>
      <c r="U572">
        <v>0</v>
      </c>
      <c r="V572">
        <v>0</v>
      </c>
      <c r="W572">
        <v>0</v>
      </c>
    </row>
    <row r="573" spans="1:23" x14ac:dyDescent="0.3">
      <c r="A573">
        <v>8877689391</v>
      </c>
      <c r="B573" s="1">
        <v>42484</v>
      </c>
      <c r="C573" t="str">
        <f t="shared" si="8"/>
        <v>Sunday</v>
      </c>
      <c r="D573">
        <v>16674</v>
      </c>
      <c r="E573">
        <v>15.739999770000001</v>
      </c>
      <c r="F573">
        <v>15.739999770000001</v>
      </c>
      <c r="G573">
        <v>0</v>
      </c>
      <c r="H573">
        <v>11.010000229999999</v>
      </c>
      <c r="I573">
        <v>0.01</v>
      </c>
      <c r="J573">
        <v>4.6900000569999998</v>
      </c>
      <c r="K573">
        <v>0</v>
      </c>
      <c r="L573">
        <v>64</v>
      </c>
      <c r="M573">
        <v>1</v>
      </c>
      <c r="N573">
        <v>227</v>
      </c>
      <c r="O573">
        <v>1148</v>
      </c>
      <c r="P573">
        <v>3455</v>
      </c>
      <c r="Q573">
        <f>SUM(daily_activity3[[#This Row],[VeryActiveMinutes]:[SedentaryMinutes]])</f>
        <v>1440</v>
      </c>
      <c r="R573">
        <f>daily_activity3[[#This Row],[Total Mintues]]/60</f>
        <v>24</v>
      </c>
      <c r="S573">
        <f>IFERROR(daily_activity3[[#This Row],[TotalDistance]]/daily_activity3[[#This Row],[TotalSteps]],0)</f>
        <v>9.4398463296149694E-4</v>
      </c>
      <c r="T573">
        <f>IFERROR(daily_activity3[[#This Row],[TrackerDistance]]/(daily_activity3[[#This Row],[Total Mintues]]*daily_activity3[[#This Row],[Step Length]]),0)</f>
        <v>11.579166666666667</v>
      </c>
      <c r="U573">
        <v>0</v>
      </c>
      <c r="V573">
        <v>0</v>
      </c>
      <c r="W573">
        <v>0</v>
      </c>
    </row>
    <row r="574" spans="1:23" x14ac:dyDescent="0.3">
      <c r="A574">
        <v>8877689391</v>
      </c>
      <c r="B574" s="1">
        <v>42485</v>
      </c>
      <c r="C574" t="str">
        <f t="shared" si="8"/>
        <v>Monday</v>
      </c>
      <c r="D574">
        <v>12986</v>
      </c>
      <c r="E574">
        <v>8.7399997710000008</v>
      </c>
      <c r="F574">
        <v>8.7399997710000008</v>
      </c>
      <c r="G574">
        <v>0</v>
      </c>
      <c r="H574">
        <v>2.369999886</v>
      </c>
      <c r="I574">
        <v>7.0000000000000007E-2</v>
      </c>
      <c r="J574">
        <v>6.2699999809999998</v>
      </c>
      <c r="K574">
        <v>0.01</v>
      </c>
      <c r="L574">
        <v>113</v>
      </c>
      <c r="M574">
        <v>8</v>
      </c>
      <c r="N574">
        <v>218</v>
      </c>
      <c r="O574">
        <v>1101</v>
      </c>
      <c r="P574">
        <v>3802</v>
      </c>
      <c r="Q574">
        <f>SUM(daily_activity3[[#This Row],[VeryActiveMinutes]:[SedentaryMinutes]])</f>
        <v>1440</v>
      </c>
      <c r="R574">
        <f>daily_activity3[[#This Row],[Total Mintues]]/60</f>
        <v>24</v>
      </c>
      <c r="S574">
        <f>IFERROR(daily_activity3[[#This Row],[TotalDistance]]/daily_activity3[[#This Row],[TotalSteps]],0)</f>
        <v>6.7303247890035433E-4</v>
      </c>
      <c r="T574">
        <f>IFERROR(daily_activity3[[#This Row],[TrackerDistance]]/(daily_activity3[[#This Row],[Total Mintues]]*daily_activity3[[#This Row],[Step Length]]),0)</f>
        <v>9.0180555555555539</v>
      </c>
      <c r="U574">
        <v>0</v>
      </c>
      <c r="V574">
        <v>0</v>
      </c>
      <c r="W574">
        <v>0</v>
      </c>
    </row>
    <row r="575" spans="1:23" x14ac:dyDescent="0.3">
      <c r="A575">
        <v>8877689391</v>
      </c>
      <c r="B575" s="1">
        <v>42486</v>
      </c>
      <c r="C575" t="str">
        <f t="shared" si="8"/>
        <v>Tuesday</v>
      </c>
      <c r="D575">
        <v>11101</v>
      </c>
      <c r="E575">
        <v>8.4300003050000001</v>
      </c>
      <c r="F575">
        <v>8.4300003050000001</v>
      </c>
      <c r="G575">
        <v>0</v>
      </c>
      <c r="H575">
        <v>1.7599999900000001</v>
      </c>
      <c r="I575">
        <v>0.12999999500000001</v>
      </c>
      <c r="J575">
        <v>6.5</v>
      </c>
      <c r="K575">
        <v>0</v>
      </c>
      <c r="L575">
        <v>22</v>
      </c>
      <c r="M575">
        <v>3</v>
      </c>
      <c r="N575">
        <v>258</v>
      </c>
      <c r="O575">
        <v>1157</v>
      </c>
      <c r="P575">
        <v>2860</v>
      </c>
      <c r="Q575">
        <f>SUM(daily_activity3[[#This Row],[VeryActiveMinutes]:[SedentaryMinutes]])</f>
        <v>1440</v>
      </c>
      <c r="R575">
        <f>daily_activity3[[#This Row],[Total Mintues]]/60</f>
        <v>24</v>
      </c>
      <c r="S575">
        <f>IFERROR(daily_activity3[[#This Row],[TotalDistance]]/daily_activity3[[#This Row],[TotalSteps]],0)</f>
        <v>7.5939107332672728E-4</v>
      </c>
      <c r="T575">
        <f>IFERROR(daily_activity3[[#This Row],[TrackerDistance]]/(daily_activity3[[#This Row],[Total Mintues]]*daily_activity3[[#This Row],[Step Length]]),0)</f>
        <v>7.7090277777777789</v>
      </c>
      <c r="U575">
        <v>0</v>
      </c>
      <c r="V575">
        <v>0</v>
      </c>
      <c r="W575">
        <v>0</v>
      </c>
    </row>
    <row r="576" spans="1:23" x14ac:dyDescent="0.3">
      <c r="A576">
        <v>8877689391</v>
      </c>
      <c r="B576" s="1">
        <v>42487</v>
      </c>
      <c r="C576" t="str">
        <f t="shared" si="8"/>
        <v>Wednesday</v>
      </c>
      <c r="D576">
        <v>23629</v>
      </c>
      <c r="E576">
        <v>20.649999619999999</v>
      </c>
      <c r="F576">
        <v>20.649999619999999</v>
      </c>
      <c r="G576">
        <v>0</v>
      </c>
      <c r="H576">
        <v>13.06999969</v>
      </c>
      <c r="I576">
        <v>0.439999998</v>
      </c>
      <c r="J576">
        <v>7.0999999049999998</v>
      </c>
      <c r="K576">
        <v>0</v>
      </c>
      <c r="L576">
        <v>93</v>
      </c>
      <c r="M576">
        <v>8</v>
      </c>
      <c r="N576">
        <v>235</v>
      </c>
      <c r="O576">
        <v>1104</v>
      </c>
      <c r="P576">
        <v>3808</v>
      </c>
      <c r="Q576">
        <f>SUM(daily_activity3[[#This Row],[VeryActiveMinutes]:[SedentaryMinutes]])</f>
        <v>1440</v>
      </c>
      <c r="R576">
        <f>daily_activity3[[#This Row],[Total Mintues]]/60</f>
        <v>24</v>
      </c>
      <c r="S576">
        <f>IFERROR(daily_activity3[[#This Row],[TotalDistance]]/daily_activity3[[#This Row],[TotalSteps]],0)</f>
        <v>8.7392609166701927E-4</v>
      </c>
      <c r="T576">
        <f>IFERROR(daily_activity3[[#This Row],[TrackerDistance]]/(daily_activity3[[#This Row],[Total Mintues]]*daily_activity3[[#This Row],[Step Length]]),0)</f>
        <v>16.40902777777778</v>
      </c>
      <c r="U576">
        <v>0</v>
      </c>
      <c r="V576">
        <v>0</v>
      </c>
      <c r="W576">
        <v>0</v>
      </c>
    </row>
    <row r="577" spans="1:23" x14ac:dyDescent="0.3">
      <c r="A577">
        <v>8877689391</v>
      </c>
      <c r="B577" s="1">
        <v>42488</v>
      </c>
      <c r="C577" t="str">
        <f t="shared" si="8"/>
        <v>Thursday</v>
      </c>
      <c r="D577">
        <v>14890</v>
      </c>
      <c r="E577">
        <v>11.30000019</v>
      </c>
      <c r="F577">
        <v>11.30000019</v>
      </c>
      <c r="G577">
        <v>0</v>
      </c>
      <c r="H577">
        <v>4.9299998279999997</v>
      </c>
      <c r="I577">
        <v>0.37999999499999998</v>
      </c>
      <c r="J577">
        <v>5.9699997900000001</v>
      </c>
      <c r="K577">
        <v>0</v>
      </c>
      <c r="L577">
        <v>58</v>
      </c>
      <c r="M577">
        <v>8</v>
      </c>
      <c r="N577">
        <v>231</v>
      </c>
      <c r="O577">
        <v>1143</v>
      </c>
      <c r="P577">
        <v>3060</v>
      </c>
      <c r="Q577">
        <f>SUM(daily_activity3[[#This Row],[VeryActiveMinutes]:[SedentaryMinutes]])</f>
        <v>1440</v>
      </c>
      <c r="R577">
        <f>daily_activity3[[#This Row],[Total Mintues]]/60</f>
        <v>24</v>
      </c>
      <c r="S577">
        <f>IFERROR(daily_activity3[[#This Row],[TotalDistance]]/daily_activity3[[#This Row],[TotalSteps]],0)</f>
        <v>7.5889860241773E-4</v>
      </c>
      <c r="T577">
        <f>IFERROR(daily_activity3[[#This Row],[TrackerDistance]]/(daily_activity3[[#This Row],[Total Mintues]]*daily_activity3[[#This Row],[Step Length]]),0)</f>
        <v>10.340277777777779</v>
      </c>
      <c r="U577">
        <v>0</v>
      </c>
      <c r="V577">
        <v>0</v>
      </c>
      <c r="W577">
        <v>0</v>
      </c>
    </row>
    <row r="578" spans="1:23" x14ac:dyDescent="0.3">
      <c r="A578">
        <v>8877689391</v>
      </c>
      <c r="B578" s="1">
        <v>42489</v>
      </c>
      <c r="C578" t="str">
        <f t="shared" si="8"/>
        <v>Friday</v>
      </c>
      <c r="D578">
        <v>9733</v>
      </c>
      <c r="E578">
        <v>7.3899998660000001</v>
      </c>
      <c r="F578">
        <v>7.3899998660000001</v>
      </c>
      <c r="G578">
        <v>0</v>
      </c>
      <c r="H578">
        <v>1.3799999949999999</v>
      </c>
      <c r="I578">
        <v>0.17000000200000001</v>
      </c>
      <c r="J578">
        <v>5.7899999619999996</v>
      </c>
      <c r="K578">
        <v>0</v>
      </c>
      <c r="L578">
        <v>18</v>
      </c>
      <c r="M578">
        <v>5</v>
      </c>
      <c r="N578">
        <v>210</v>
      </c>
      <c r="O578">
        <v>1207</v>
      </c>
      <c r="P578">
        <v>2698</v>
      </c>
      <c r="Q578">
        <f>SUM(daily_activity3[[#This Row],[VeryActiveMinutes]:[SedentaryMinutes]])</f>
        <v>1440</v>
      </c>
      <c r="R578">
        <f>daily_activity3[[#This Row],[Total Mintues]]/60</f>
        <v>24</v>
      </c>
      <c r="S578">
        <f>IFERROR(daily_activity3[[#This Row],[TotalDistance]]/daily_activity3[[#This Row],[TotalSteps]],0)</f>
        <v>7.5927256406041303E-4</v>
      </c>
      <c r="T578">
        <f>IFERROR(daily_activity3[[#This Row],[TrackerDistance]]/(daily_activity3[[#This Row],[Total Mintues]]*daily_activity3[[#This Row],[Step Length]]),0)</f>
        <v>6.7590277777777779</v>
      </c>
      <c r="U578">
        <v>0</v>
      </c>
      <c r="V578">
        <v>0</v>
      </c>
      <c r="W578">
        <v>0</v>
      </c>
    </row>
    <row r="579" spans="1:23" x14ac:dyDescent="0.3">
      <c r="A579">
        <v>8877689391</v>
      </c>
      <c r="B579" s="1">
        <v>42490</v>
      </c>
      <c r="C579" t="str">
        <f t="shared" ref="C579:C642" si="9">TEXT(B579,"dddd")</f>
        <v>Saturday</v>
      </c>
      <c r="D579">
        <v>27745</v>
      </c>
      <c r="E579">
        <v>26.719999309999999</v>
      </c>
      <c r="F579">
        <v>26.719999309999999</v>
      </c>
      <c r="G579">
        <v>0</v>
      </c>
      <c r="H579">
        <v>21.659999849999998</v>
      </c>
      <c r="I579">
        <v>7.9999998000000003E-2</v>
      </c>
      <c r="J579">
        <v>4.9299998279999997</v>
      </c>
      <c r="K579">
        <v>0</v>
      </c>
      <c r="L579">
        <v>124</v>
      </c>
      <c r="M579">
        <v>4</v>
      </c>
      <c r="N579">
        <v>223</v>
      </c>
      <c r="O579">
        <v>1089</v>
      </c>
      <c r="P579">
        <v>4398</v>
      </c>
      <c r="Q579">
        <f>SUM(daily_activity3[[#This Row],[VeryActiveMinutes]:[SedentaryMinutes]])</f>
        <v>1440</v>
      </c>
      <c r="R579">
        <f>daily_activity3[[#This Row],[Total Mintues]]/60</f>
        <v>24</v>
      </c>
      <c r="S579">
        <f>IFERROR(daily_activity3[[#This Row],[TotalDistance]]/daily_activity3[[#This Row],[TotalSteps]],0)</f>
        <v>9.6305638169039457E-4</v>
      </c>
      <c r="T579">
        <f>IFERROR(daily_activity3[[#This Row],[TrackerDistance]]/(daily_activity3[[#This Row],[Total Mintues]]*daily_activity3[[#This Row],[Step Length]]),0)</f>
        <v>19.267361111111114</v>
      </c>
      <c r="U579">
        <v>0</v>
      </c>
      <c r="V579">
        <v>0</v>
      </c>
      <c r="W579">
        <v>0</v>
      </c>
    </row>
    <row r="580" spans="1:23" x14ac:dyDescent="0.3">
      <c r="A580">
        <v>1503960366</v>
      </c>
      <c r="B580" s="1">
        <v>42708</v>
      </c>
      <c r="C580" t="str">
        <f t="shared" si="9"/>
        <v>Sunday</v>
      </c>
      <c r="D580">
        <v>13162</v>
      </c>
      <c r="E580">
        <v>8.5</v>
      </c>
      <c r="F580">
        <v>8.5</v>
      </c>
      <c r="G580">
        <v>0</v>
      </c>
      <c r="H580">
        <v>1.8799999949999999</v>
      </c>
      <c r="I580">
        <v>0.55000001200000004</v>
      </c>
      <c r="J580">
        <v>6.0599999430000002</v>
      </c>
      <c r="K580">
        <v>0</v>
      </c>
      <c r="L580">
        <v>25</v>
      </c>
      <c r="M580">
        <v>13</v>
      </c>
      <c r="N580">
        <v>328</v>
      </c>
      <c r="O580">
        <v>728</v>
      </c>
      <c r="P580">
        <v>1985</v>
      </c>
      <c r="Q580">
        <f>SUM(daily_activity3[[#This Row],[VeryActiveMinutes]:[SedentaryMinutes]])</f>
        <v>1094</v>
      </c>
      <c r="R580">
        <f>daily_activity3[[#This Row],[Total Mintues]]/60</f>
        <v>18.233333333333334</v>
      </c>
      <c r="S580">
        <f>IFERROR(daily_activity3[[#This Row],[TotalDistance]]/daily_activity3[[#This Row],[TotalSteps]],0)</f>
        <v>6.4579851086461022E-4</v>
      </c>
      <c r="T580">
        <f>IFERROR(daily_activity3[[#This Row],[TrackerDistance]]/(daily_activity3[[#This Row],[Total Mintues]]*daily_activity3[[#This Row],[Step Length]]),0)</f>
        <v>12.031078610603291</v>
      </c>
      <c r="U580">
        <v>384</v>
      </c>
      <c r="V580">
        <v>407</v>
      </c>
      <c r="W580">
        <v>23</v>
      </c>
    </row>
    <row r="581" spans="1:23" x14ac:dyDescent="0.3">
      <c r="A581">
        <v>1503960366</v>
      </c>
      <c r="B581" s="1">
        <v>42374</v>
      </c>
      <c r="C581" t="str">
        <f t="shared" si="9"/>
        <v>Tuesday</v>
      </c>
      <c r="D581">
        <v>10602</v>
      </c>
      <c r="E581">
        <v>6.8099999430000002</v>
      </c>
      <c r="F581">
        <v>6.8099999430000002</v>
      </c>
      <c r="G581">
        <v>0</v>
      </c>
      <c r="H581">
        <v>2.289999962</v>
      </c>
      <c r="I581">
        <v>1.6000000240000001</v>
      </c>
      <c r="J581">
        <v>2.920000076</v>
      </c>
      <c r="K581">
        <v>0</v>
      </c>
      <c r="L581">
        <v>33</v>
      </c>
      <c r="M581">
        <v>35</v>
      </c>
      <c r="N581">
        <v>246</v>
      </c>
      <c r="O581">
        <v>730</v>
      </c>
      <c r="P581">
        <v>1820</v>
      </c>
      <c r="Q581">
        <f>SUM(daily_activity3[[#This Row],[VeryActiveMinutes]:[SedentaryMinutes]])</f>
        <v>1044</v>
      </c>
      <c r="R581">
        <f>daily_activity3[[#This Row],[Total Mintues]]/60</f>
        <v>17.399999999999999</v>
      </c>
      <c r="S581">
        <f>IFERROR(daily_activity3[[#This Row],[TotalDistance]]/daily_activity3[[#This Row],[TotalSteps]],0)</f>
        <v>6.4233163016412E-4</v>
      </c>
      <c r="T581">
        <f>IFERROR(daily_activity3[[#This Row],[TrackerDistance]]/(daily_activity3[[#This Row],[Total Mintues]]*daily_activity3[[#This Row],[Step Length]]),0)</f>
        <v>10.155172413793103</v>
      </c>
      <c r="U581">
        <v>384</v>
      </c>
      <c r="V581">
        <v>407</v>
      </c>
      <c r="W581">
        <v>23</v>
      </c>
    </row>
    <row r="582" spans="1:23" x14ac:dyDescent="0.3">
      <c r="A582">
        <v>1503960366</v>
      </c>
      <c r="B582" s="1">
        <v>42405</v>
      </c>
      <c r="C582" t="str">
        <f t="shared" si="9"/>
        <v>Friday</v>
      </c>
      <c r="D582">
        <v>14727</v>
      </c>
      <c r="E582">
        <v>9.7100000380000004</v>
      </c>
      <c r="F582">
        <v>9.7100000380000004</v>
      </c>
      <c r="G582">
        <v>0</v>
      </c>
      <c r="H582">
        <v>3.210000038</v>
      </c>
      <c r="I582">
        <v>0.56999999300000004</v>
      </c>
      <c r="J582">
        <v>5.920000076</v>
      </c>
      <c r="K582">
        <v>0</v>
      </c>
      <c r="L582">
        <v>41</v>
      </c>
      <c r="M582">
        <v>15</v>
      </c>
      <c r="N582">
        <v>277</v>
      </c>
      <c r="O582">
        <v>798</v>
      </c>
      <c r="P582">
        <v>2004</v>
      </c>
      <c r="Q582">
        <f>SUM(daily_activity3[[#This Row],[VeryActiveMinutes]:[SedentaryMinutes]])</f>
        <v>1131</v>
      </c>
      <c r="R582">
        <f>daily_activity3[[#This Row],[Total Mintues]]/60</f>
        <v>18.850000000000001</v>
      </c>
      <c r="S582">
        <f>IFERROR(daily_activity3[[#This Row],[TotalDistance]]/daily_activity3[[#This Row],[TotalSteps]],0)</f>
        <v>6.5933320010864397E-4</v>
      </c>
      <c r="T582">
        <f>IFERROR(daily_activity3[[#This Row],[TrackerDistance]]/(daily_activity3[[#This Row],[Total Mintues]]*daily_activity3[[#This Row],[Step Length]]),0)</f>
        <v>13.021220159151195</v>
      </c>
      <c r="U582">
        <v>384</v>
      </c>
      <c r="V582">
        <v>407</v>
      </c>
      <c r="W582">
        <v>23</v>
      </c>
    </row>
    <row r="583" spans="1:23" x14ac:dyDescent="0.3">
      <c r="A583">
        <v>1503960366</v>
      </c>
      <c r="B583" s="1">
        <v>42434</v>
      </c>
      <c r="C583" t="str">
        <f t="shared" si="9"/>
        <v>Saturday</v>
      </c>
      <c r="D583">
        <v>15103</v>
      </c>
      <c r="E583">
        <v>9.6599998469999999</v>
      </c>
      <c r="F583">
        <v>9.6599998469999999</v>
      </c>
      <c r="G583">
        <v>0</v>
      </c>
      <c r="H583">
        <v>3.7300000190000002</v>
      </c>
      <c r="I583">
        <v>1.0499999520000001</v>
      </c>
      <c r="J583">
        <v>4.8800001139999996</v>
      </c>
      <c r="K583">
        <v>0</v>
      </c>
      <c r="L583">
        <v>50</v>
      </c>
      <c r="M583">
        <v>24</v>
      </c>
      <c r="N583">
        <v>254</v>
      </c>
      <c r="O583">
        <v>816</v>
      </c>
      <c r="P583">
        <v>1990</v>
      </c>
      <c r="Q583">
        <f>SUM(daily_activity3[[#This Row],[VeryActiveMinutes]:[SedentaryMinutes]])</f>
        <v>1144</v>
      </c>
      <c r="R583">
        <f>daily_activity3[[#This Row],[Total Mintues]]/60</f>
        <v>19.066666666666666</v>
      </c>
      <c r="S583">
        <f>IFERROR(daily_activity3[[#This Row],[TotalDistance]]/daily_activity3[[#This Row],[TotalSteps]],0)</f>
        <v>6.3960801476527847E-4</v>
      </c>
      <c r="T583">
        <f>IFERROR(daily_activity3[[#This Row],[TrackerDistance]]/(daily_activity3[[#This Row],[Total Mintues]]*daily_activity3[[#This Row],[Step Length]]),0)</f>
        <v>13.201923076923075</v>
      </c>
      <c r="U583">
        <v>384</v>
      </c>
      <c r="V583">
        <v>407</v>
      </c>
      <c r="W583">
        <v>23</v>
      </c>
    </row>
    <row r="584" spans="1:23" x14ac:dyDescent="0.3">
      <c r="A584">
        <v>1503960366</v>
      </c>
      <c r="B584" s="1">
        <v>42465</v>
      </c>
      <c r="C584" t="str">
        <f t="shared" si="9"/>
        <v>Tuesday</v>
      </c>
      <c r="D584">
        <v>11100</v>
      </c>
      <c r="E584">
        <v>7.1500000950000002</v>
      </c>
      <c r="F584">
        <v>7.1500000950000002</v>
      </c>
      <c r="G584">
        <v>0</v>
      </c>
      <c r="H584">
        <v>2.460000038</v>
      </c>
      <c r="I584">
        <v>0.87000000499999997</v>
      </c>
      <c r="J584">
        <v>3.8199999330000001</v>
      </c>
      <c r="K584">
        <v>0</v>
      </c>
      <c r="L584">
        <v>36</v>
      </c>
      <c r="M584">
        <v>22</v>
      </c>
      <c r="N584">
        <v>203</v>
      </c>
      <c r="O584">
        <v>1179</v>
      </c>
      <c r="P584">
        <v>1819</v>
      </c>
      <c r="Q584">
        <f>SUM(daily_activity3[[#This Row],[VeryActiveMinutes]:[SedentaryMinutes]])</f>
        <v>1440</v>
      </c>
      <c r="R584">
        <f>daily_activity3[[#This Row],[Total Mintues]]/60</f>
        <v>24</v>
      </c>
      <c r="S584">
        <f>IFERROR(daily_activity3[[#This Row],[TotalDistance]]/daily_activity3[[#This Row],[TotalSteps]],0)</f>
        <v>6.4414415270270273E-4</v>
      </c>
      <c r="T584">
        <f>IFERROR(daily_activity3[[#This Row],[TrackerDistance]]/(daily_activity3[[#This Row],[Total Mintues]]*daily_activity3[[#This Row],[Step Length]]),0)</f>
        <v>7.708333333333333</v>
      </c>
      <c r="U584">
        <v>384</v>
      </c>
      <c r="V584">
        <v>407</v>
      </c>
      <c r="W584">
        <v>23</v>
      </c>
    </row>
    <row r="585" spans="1:23" x14ac:dyDescent="0.3">
      <c r="A585">
        <v>1503960366</v>
      </c>
      <c r="B585" s="1">
        <v>42495</v>
      </c>
      <c r="C585" t="str">
        <f t="shared" si="9"/>
        <v>Thursday</v>
      </c>
      <c r="D585">
        <v>14070</v>
      </c>
      <c r="E585">
        <v>8.8999996190000008</v>
      </c>
      <c r="F585">
        <v>8.8999996190000008</v>
      </c>
      <c r="G585">
        <v>0</v>
      </c>
      <c r="H585">
        <v>2.920000076</v>
      </c>
      <c r="I585">
        <v>1.0800000430000001</v>
      </c>
      <c r="J585">
        <v>4.8800001139999996</v>
      </c>
      <c r="K585">
        <v>0</v>
      </c>
      <c r="L585">
        <v>45</v>
      </c>
      <c r="M585">
        <v>24</v>
      </c>
      <c r="N585">
        <v>250</v>
      </c>
      <c r="O585">
        <v>857</v>
      </c>
      <c r="P585">
        <v>1959</v>
      </c>
      <c r="Q585">
        <f>SUM(daily_activity3[[#This Row],[VeryActiveMinutes]:[SedentaryMinutes]])</f>
        <v>1176</v>
      </c>
      <c r="R585">
        <f>daily_activity3[[#This Row],[Total Mintues]]/60</f>
        <v>19.600000000000001</v>
      </c>
      <c r="S585">
        <f>IFERROR(daily_activity3[[#This Row],[TotalDistance]]/daily_activity3[[#This Row],[TotalSteps]],0)</f>
        <v>6.3255150099502495E-4</v>
      </c>
      <c r="T585">
        <f>IFERROR(daily_activity3[[#This Row],[TrackerDistance]]/(daily_activity3[[#This Row],[Total Mintues]]*daily_activity3[[#This Row],[Step Length]]),0)</f>
        <v>11.964285714285714</v>
      </c>
      <c r="U585">
        <v>384</v>
      </c>
      <c r="V585">
        <v>407</v>
      </c>
      <c r="W585">
        <v>23</v>
      </c>
    </row>
    <row r="586" spans="1:23" x14ac:dyDescent="0.3">
      <c r="A586">
        <v>1503960366</v>
      </c>
      <c r="B586" s="1">
        <v>42526</v>
      </c>
      <c r="C586" t="str">
        <f t="shared" si="9"/>
        <v>Sunday</v>
      </c>
      <c r="D586">
        <v>12159</v>
      </c>
      <c r="E586">
        <v>8.0299997330000004</v>
      </c>
      <c r="F586">
        <v>8.0299997330000004</v>
      </c>
      <c r="G586">
        <v>0</v>
      </c>
      <c r="H586">
        <v>1.9700000289999999</v>
      </c>
      <c r="I586">
        <v>0.25</v>
      </c>
      <c r="J586">
        <v>5.8099999430000002</v>
      </c>
      <c r="K586">
        <v>0</v>
      </c>
      <c r="L586">
        <v>24</v>
      </c>
      <c r="M586">
        <v>6</v>
      </c>
      <c r="N586">
        <v>289</v>
      </c>
      <c r="O586">
        <v>754</v>
      </c>
      <c r="P586">
        <v>1896</v>
      </c>
      <c r="Q586">
        <f>SUM(daily_activity3[[#This Row],[VeryActiveMinutes]:[SedentaryMinutes]])</f>
        <v>1073</v>
      </c>
      <c r="R586">
        <f>daily_activity3[[#This Row],[Total Mintues]]/60</f>
        <v>17.883333333333333</v>
      </c>
      <c r="S586">
        <f>IFERROR(daily_activity3[[#This Row],[TotalDistance]]/daily_activity3[[#This Row],[TotalSteps]],0)</f>
        <v>6.6041613068508931E-4</v>
      </c>
      <c r="T586">
        <f>IFERROR(daily_activity3[[#This Row],[TrackerDistance]]/(daily_activity3[[#This Row],[Total Mintues]]*daily_activity3[[#This Row],[Step Length]]),0)</f>
        <v>11.331780055917985</v>
      </c>
      <c r="U586">
        <v>384</v>
      </c>
      <c r="V586">
        <v>407</v>
      </c>
      <c r="W586">
        <v>23</v>
      </c>
    </row>
    <row r="587" spans="1:23" x14ac:dyDescent="0.3">
      <c r="A587">
        <v>1503960366</v>
      </c>
      <c r="B587" s="1">
        <v>42556</v>
      </c>
      <c r="C587" t="str">
        <f t="shared" si="9"/>
        <v>Tuesday</v>
      </c>
      <c r="D587">
        <v>11992</v>
      </c>
      <c r="E587">
        <v>7.7100000380000004</v>
      </c>
      <c r="F587">
        <v>7.7100000380000004</v>
      </c>
      <c r="G587">
        <v>0</v>
      </c>
      <c r="H587">
        <v>2.460000038</v>
      </c>
      <c r="I587">
        <v>2.119999886</v>
      </c>
      <c r="J587">
        <v>3.130000114</v>
      </c>
      <c r="K587">
        <v>0</v>
      </c>
      <c r="L587">
        <v>37</v>
      </c>
      <c r="M587">
        <v>46</v>
      </c>
      <c r="N587">
        <v>175</v>
      </c>
      <c r="O587">
        <v>833</v>
      </c>
      <c r="P587">
        <v>1821</v>
      </c>
      <c r="Q587">
        <f>SUM(daily_activity3[[#This Row],[VeryActiveMinutes]:[SedentaryMinutes]])</f>
        <v>1091</v>
      </c>
      <c r="R587">
        <f>daily_activity3[[#This Row],[Total Mintues]]/60</f>
        <v>18.183333333333334</v>
      </c>
      <c r="S587">
        <f>IFERROR(daily_activity3[[#This Row],[TotalDistance]]/daily_activity3[[#This Row],[TotalSteps]],0)</f>
        <v>6.429286222481655E-4</v>
      </c>
      <c r="T587">
        <f>IFERROR(daily_activity3[[#This Row],[TrackerDistance]]/(daily_activity3[[#This Row],[Total Mintues]]*daily_activity3[[#This Row],[Step Length]]),0)</f>
        <v>10.991750687442712</v>
      </c>
      <c r="U587">
        <v>384</v>
      </c>
      <c r="V587">
        <v>407</v>
      </c>
      <c r="W587">
        <v>23</v>
      </c>
    </row>
    <row r="588" spans="1:23" x14ac:dyDescent="0.3">
      <c r="A588">
        <v>1503960366</v>
      </c>
      <c r="B588" s="1">
        <v>42587</v>
      </c>
      <c r="C588" t="str">
        <f t="shared" si="9"/>
        <v>Friday</v>
      </c>
      <c r="D588">
        <v>10060</v>
      </c>
      <c r="E588">
        <v>6.579999924</v>
      </c>
      <c r="F588">
        <v>6.579999924</v>
      </c>
      <c r="G588">
        <v>0</v>
      </c>
      <c r="H588">
        <v>3.5299999710000001</v>
      </c>
      <c r="I588">
        <v>0.31999999299999998</v>
      </c>
      <c r="J588">
        <v>2.7300000190000002</v>
      </c>
      <c r="K588">
        <v>0</v>
      </c>
      <c r="L588">
        <v>44</v>
      </c>
      <c r="M588">
        <v>8</v>
      </c>
      <c r="N588">
        <v>203</v>
      </c>
      <c r="O588">
        <v>574</v>
      </c>
      <c r="P588">
        <v>1740</v>
      </c>
      <c r="Q588">
        <f>SUM(daily_activity3[[#This Row],[VeryActiveMinutes]:[SedentaryMinutes]])</f>
        <v>829</v>
      </c>
      <c r="R588">
        <f>daily_activity3[[#This Row],[Total Mintues]]/60</f>
        <v>13.816666666666666</v>
      </c>
      <c r="S588">
        <f>IFERROR(daily_activity3[[#This Row],[TotalDistance]]/daily_activity3[[#This Row],[TotalSteps]],0)</f>
        <v>6.5407553916500989E-4</v>
      </c>
      <c r="T588">
        <f>IFERROR(daily_activity3[[#This Row],[TrackerDistance]]/(daily_activity3[[#This Row],[Total Mintues]]*daily_activity3[[#This Row],[Step Length]]),0)</f>
        <v>12.135102533172498</v>
      </c>
      <c r="U588">
        <v>384</v>
      </c>
      <c r="V588">
        <v>407</v>
      </c>
      <c r="W588">
        <v>23</v>
      </c>
    </row>
    <row r="589" spans="1:23" x14ac:dyDescent="0.3">
      <c r="A589">
        <v>1503960366</v>
      </c>
      <c r="B589" s="1">
        <v>42618</v>
      </c>
      <c r="C589" t="str">
        <f t="shared" si="9"/>
        <v>Monday</v>
      </c>
      <c r="D589">
        <v>12022</v>
      </c>
      <c r="E589">
        <v>7.7199997900000001</v>
      </c>
      <c r="F589">
        <v>7.7199997900000001</v>
      </c>
      <c r="G589">
        <v>0</v>
      </c>
      <c r="H589">
        <v>3.4500000480000002</v>
      </c>
      <c r="I589">
        <v>0.52999997099999996</v>
      </c>
      <c r="J589">
        <v>3.7400000100000002</v>
      </c>
      <c r="K589">
        <v>0</v>
      </c>
      <c r="L589">
        <v>46</v>
      </c>
      <c r="M589">
        <v>11</v>
      </c>
      <c r="N589">
        <v>206</v>
      </c>
      <c r="O589">
        <v>835</v>
      </c>
      <c r="P589">
        <v>1819</v>
      </c>
      <c r="Q589">
        <f>SUM(daily_activity3[[#This Row],[VeryActiveMinutes]:[SedentaryMinutes]])</f>
        <v>1098</v>
      </c>
      <c r="R589">
        <f>daily_activity3[[#This Row],[Total Mintues]]/60</f>
        <v>18.3</v>
      </c>
      <c r="S589">
        <f>IFERROR(daily_activity3[[#This Row],[TotalDistance]]/daily_activity3[[#This Row],[TotalSteps]],0)</f>
        <v>6.42156029778739E-4</v>
      </c>
      <c r="T589">
        <f>IFERROR(daily_activity3[[#This Row],[TrackerDistance]]/(daily_activity3[[#This Row],[Total Mintues]]*daily_activity3[[#This Row],[Step Length]]),0)</f>
        <v>10.948998178506375</v>
      </c>
      <c r="U589">
        <v>384</v>
      </c>
      <c r="V589">
        <v>407</v>
      </c>
      <c r="W589">
        <v>23</v>
      </c>
    </row>
    <row r="590" spans="1:23" x14ac:dyDescent="0.3">
      <c r="A590">
        <v>1503960366</v>
      </c>
      <c r="B590" s="1">
        <v>42648</v>
      </c>
      <c r="C590" t="str">
        <f t="shared" si="9"/>
        <v>Wednesday</v>
      </c>
      <c r="D590">
        <v>12207</v>
      </c>
      <c r="E590">
        <v>7.7699999809999998</v>
      </c>
      <c r="F590">
        <v>7.7699999809999998</v>
      </c>
      <c r="G590">
        <v>0</v>
      </c>
      <c r="H590">
        <v>3.3499999049999998</v>
      </c>
      <c r="I590">
        <v>1.1599999670000001</v>
      </c>
      <c r="J590">
        <v>3.2599999899999998</v>
      </c>
      <c r="K590">
        <v>0</v>
      </c>
      <c r="L590">
        <v>46</v>
      </c>
      <c r="M590">
        <v>31</v>
      </c>
      <c r="N590">
        <v>214</v>
      </c>
      <c r="O590">
        <v>746</v>
      </c>
      <c r="P590">
        <v>1859</v>
      </c>
      <c r="Q590">
        <f>SUM(daily_activity3[[#This Row],[VeryActiveMinutes]:[SedentaryMinutes]])</f>
        <v>1037</v>
      </c>
      <c r="R590">
        <f>daily_activity3[[#This Row],[Total Mintues]]/60</f>
        <v>17.283333333333335</v>
      </c>
      <c r="S590">
        <f>IFERROR(daily_activity3[[#This Row],[TotalDistance]]/daily_activity3[[#This Row],[TotalSteps]],0)</f>
        <v>6.3652002793479154E-4</v>
      </c>
      <c r="T590">
        <f>IFERROR(daily_activity3[[#This Row],[TrackerDistance]]/(daily_activity3[[#This Row],[Total Mintues]]*daily_activity3[[#This Row],[Step Length]]),0)</f>
        <v>11.771456123432978</v>
      </c>
      <c r="U590">
        <v>384</v>
      </c>
      <c r="V590">
        <v>407</v>
      </c>
      <c r="W590">
        <v>23</v>
      </c>
    </row>
    <row r="591" spans="1:23" x14ac:dyDescent="0.3">
      <c r="A591">
        <v>1503960366</v>
      </c>
      <c r="B591" s="1">
        <v>42679</v>
      </c>
      <c r="C591" t="str">
        <f t="shared" si="9"/>
        <v>Saturday</v>
      </c>
      <c r="D591">
        <v>12770</v>
      </c>
      <c r="E591">
        <v>8.1300001139999996</v>
      </c>
      <c r="F591">
        <v>8.1300001139999996</v>
      </c>
      <c r="G591">
        <v>0</v>
      </c>
      <c r="H591">
        <v>2.5599999430000002</v>
      </c>
      <c r="I591">
        <v>1.0099999900000001</v>
      </c>
      <c r="J591">
        <v>4.5500001909999996</v>
      </c>
      <c r="K591">
        <v>0</v>
      </c>
      <c r="L591">
        <v>36</v>
      </c>
      <c r="M591">
        <v>23</v>
      </c>
      <c r="N591">
        <v>251</v>
      </c>
      <c r="O591">
        <v>669</v>
      </c>
      <c r="P591">
        <v>1783</v>
      </c>
      <c r="Q591">
        <f>SUM(daily_activity3[[#This Row],[VeryActiveMinutes]:[SedentaryMinutes]])</f>
        <v>979</v>
      </c>
      <c r="R591">
        <f>daily_activity3[[#This Row],[Total Mintues]]/60</f>
        <v>16.316666666666666</v>
      </c>
      <c r="S591">
        <f>IFERROR(daily_activity3[[#This Row],[TotalDistance]]/daily_activity3[[#This Row],[TotalSteps]],0)</f>
        <v>6.3664840360219265E-4</v>
      </c>
      <c r="T591">
        <f>IFERROR(daily_activity3[[#This Row],[TrackerDistance]]/(daily_activity3[[#This Row],[Total Mintues]]*daily_activity3[[#This Row],[Step Length]]),0)</f>
        <v>13.043922369765065</v>
      </c>
      <c r="U591">
        <v>384</v>
      </c>
      <c r="V591">
        <v>407</v>
      </c>
      <c r="W591">
        <v>23</v>
      </c>
    </row>
    <row r="592" spans="1:23" x14ac:dyDescent="0.3">
      <c r="A592">
        <v>1503960366</v>
      </c>
      <c r="B592" s="1">
        <v>42709</v>
      </c>
      <c r="C592" t="str">
        <f t="shared" si="9"/>
        <v>Monday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1440</v>
      </c>
      <c r="P592">
        <v>0</v>
      </c>
      <c r="Q592">
        <f>SUM(daily_activity3[[#This Row],[VeryActiveMinutes]:[SedentaryMinutes]])</f>
        <v>1440</v>
      </c>
      <c r="R592">
        <f>daily_activity3[[#This Row],[Total Mintues]]/60</f>
        <v>24</v>
      </c>
      <c r="S592">
        <f>IFERROR(daily_activity3[[#This Row],[TotalDistance]]/daily_activity3[[#This Row],[TotalSteps]],0)</f>
        <v>0</v>
      </c>
      <c r="T592">
        <f>IFERROR(daily_activity3[[#This Row],[TrackerDistance]]/(daily_activity3[[#This Row],[Total Mintues]]*daily_activity3[[#This Row],[Step Length]]),0)</f>
        <v>0</v>
      </c>
      <c r="U592">
        <v>384</v>
      </c>
      <c r="V592">
        <v>407</v>
      </c>
      <c r="W592">
        <v>23</v>
      </c>
    </row>
    <row r="593" spans="1:23" x14ac:dyDescent="0.3">
      <c r="A593">
        <v>1624580081</v>
      </c>
      <c r="B593" s="1">
        <v>42708</v>
      </c>
      <c r="C593" t="str">
        <f t="shared" si="9"/>
        <v>Sunday</v>
      </c>
      <c r="D593">
        <v>8163</v>
      </c>
      <c r="E593">
        <v>5.3099999430000002</v>
      </c>
      <c r="F593">
        <v>5.3099999430000002</v>
      </c>
      <c r="G593">
        <v>0</v>
      </c>
      <c r="H593">
        <v>0</v>
      </c>
      <c r="I593">
        <v>0</v>
      </c>
      <c r="J593">
        <v>5.3099999430000002</v>
      </c>
      <c r="K593">
        <v>0</v>
      </c>
      <c r="L593">
        <v>0</v>
      </c>
      <c r="M593">
        <v>0</v>
      </c>
      <c r="N593">
        <v>146</v>
      </c>
      <c r="O593">
        <v>1294</v>
      </c>
      <c r="P593">
        <v>1432</v>
      </c>
      <c r="Q593">
        <f>SUM(daily_activity3[[#This Row],[VeryActiveMinutes]:[SedentaryMinutes]])</f>
        <v>1440</v>
      </c>
      <c r="R593">
        <f>daily_activity3[[#This Row],[Total Mintues]]/60</f>
        <v>24</v>
      </c>
      <c r="S593">
        <f>IFERROR(daily_activity3[[#This Row],[TotalDistance]]/daily_activity3[[#This Row],[TotalSteps]],0)</f>
        <v>6.5049613414185959E-4</v>
      </c>
      <c r="T593">
        <f>IFERROR(daily_activity3[[#This Row],[TrackerDistance]]/(daily_activity3[[#This Row],[Total Mintues]]*daily_activity3[[#This Row],[Step Length]]),0)</f>
        <v>5.6687500000000002</v>
      </c>
      <c r="U593">
        <v>0</v>
      </c>
      <c r="V593">
        <v>0</v>
      </c>
      <c r="W593">
        <v>0</v>
      </c>
    </row>
    <row r="594" spans="1:23" x14ac:dyDescent="0.3">
      <c r="A594">
        <v>1624580081</v>
      </c>
      <c r="B594" s="1">
        <v>42374</v>
      </c>
      <c r="C594" t="str">
        <f t="shared" si="9"/>
        <v>Tuesday</v>
      </c>
      <c r="D594">
        <v>36019</v>
      </c>
      <c r="E594">
        <v>28.030000690000001</v>
      </c>
      <c r="F594">
        <v>28.030000690000001</v>
      </c>
      <c r="G594">
        <v>0</v>
      </c>
      <c r="H594">
        <v>21.920000080000001</v>
      </c>
      <c r="I594">
        <v>4.1900000569999998</v>
      </c>
      <c r="J594">
        <v>1.9099999670000001</v>
      </c>
      <c r="K594">
        <v>0.02</v>
      </c>
      <c r="L594">
        <v>186</v>
      </c>
      <c r="M594">
        <v>63</v>
      </c>
      <c r="N594">
        <v>171</v>
      </c>
      <c r="O594">
        <v>1020</v>
      </c>
      <c r="P594">
        <v>2690</v>
      </c>
      <c r="Q594">
        <f>SUM(daily_activity3[[#This Row],[VeryActiveMinutes]:[SedentaryMinutes]])</f>
        <v>1440</v>
      </c>
      <c r="R594">
        <f>daily_activity3[[#This Row],[Total Mintues]]/60</f>
        <v>24</v>
      </c>
      <c r="S594">
        <f>IFERROR(daily_activity3[[#This Row],[TotalDistance]]/daily_activity3[[#This Row],[TotalSteps]],0)</f>
        <v>7.7820041339293159E-4</v>
      </c>
      <c r="T594">
        <f>IFERROR(daily_activity3[[#This Row],[TrackerDistance]]/(daily_activity3[[#This Row],[Total Mintues]]*daily_activity3[[#This Row],[Step Length]]),0)</f>
        <v>25.013194444444441</v>
      </c>
      <c r="U594">
        <v>0</v>
      </c>
      <c r="V594">
        <v>0</v>
      </c>
      <c r="W594">
        <v>0</v>
      </c>
    </row>
    <row r="595" spans="1:23" x14ac:dyDescent="0.3">
      <c r="A595">
        <v>1624580081</v>
      </c>
      <c r="B595" s="1">
        <v>42405</v>
      </c>
      <c r="C595" t="str">
        <f t="shared" si="9"/>
        <v>Friday</v>
      </c>
      <c r="D595">
        <v>7155</v>
      </c>
      <c r="E595">
        <v>4.9299998279999997</v>
      </c>
      <c r="F595">
        <v>4.9299998279999997</v>
      </c>
      <c r="G595">
        <v>0</v>
      </c>
      <c r="H595">
        <v>0.86000001400000003</v>
      </c>
      <c r="I595">
        <v>0.58999997400000004</v>
      </c>
      <c r="J595">
        <v>3.4700000289999999</v>
      </c>
      <c r="K595">
        <v>0</v>
      </c>
      <c r="L595">
        <v>7</v>
      </c>
      <c r="M595">
        <v>6</v>
      </c>
      <c r="N595">
        <v>166</v>
      </c>
      <c r="O595">
        <v>1261</v>
      </c>
      <c r="P595">
        <v>1497</v>
      </c>
      <c r="Q595">
        <f>SUM(daily_activity3[[#This Row],[VeryActiveMinutes]:[SedentaryMinutes]])</f>
        <v>1440</v>
      </c>
      <c r="R595">
        <f>daily_activity3[[#This Row],[Total Mintues]]/60</f>
        <v>24</v>
      </c>
      <c r="S595">
        <f>IFERROR(daily_activity3[[#This Row],[TotalDistance]]/daily_activity3[[#This Row],[TotalSteps]],0)</f>
        <v>6.8902862725366877E-4</v>
      </c>
      <c r="T595">
        <f>IFERROR(daily_activity3[[#This Row],[TrackerDistance]]/(daily_activity3[[#This Row],[Total Mintues]]*daily_activity3[[#This Row],[Step Length]]),0)</f>
        <v>4.96875</v>
      </c>
      <c r="U595">
        <v>0</v>
      </c>
      <c r="V595">
        <v>0</v>
      </c>
      <c r="W595">
        <v>0</v>
      </c>
    </row>
    <row r="596" spans="1:23" x14ac:dyDescent="0.3">
      <c r="A596">
        <v>1624580081</v>
      </c>
      <c r="B596" s="1">
        <v>42434</v>
      </c>
      <c r="C596" t="str">
        <f t="shared" si="9"/>
        <v>Saturday</v>
      </c>
      <c r="D596">
        <v>2100</v>
      </c>
      <c r="E596">
        <v>1.3700000050000001</v>
      </c>
      <c r="F596">
        <v>1.3700000050000001</v>
      </c>
      <c r="G596">
        <v>0</v>
      </c>
      <c r="H596">
        <v>0</v>
      </c>
      <c r="I596">
        <v>0</v>
      </c>
      <c r="J596">
        <v>1.3400000329999999</v>
      </c>
      <c r="K596">
        <v>0.02</v>
      </c>
      <c r="L596">
        <v>0</v>
      </c>
      <c r="M596">
        <v>0</v>
      </c>
      <c r="N596">
        <v>96</v>
      </c>
      <c r="O596">
        <v>1344</v>
      </c>
      <c r="P596">
        <v>1334</v>
      </c>
      <c r="Q596">
        <f>SUM(daily_activity3[[#This Row],[VeryActiveMinutes]:[SedentaryMinutes]])</f>
        <v>1440</v>
      </c>
      <c r="R596">
        <f>daily_activity3[[#This Row],[Total Mintues]]/60</f>
        <v>24</v>
      </c>
      <c r="S596">
        <f>IFERROR(daily_activity3[[#This Row],[TotalDistance]]/daily_activity3[[#This Row],[TotalSteps]],0)</f>
        <v>6.5238095476190478E-4</v>
      </c>
      <c r="T596">
        <f>IFERROR(daily_activity3[[#This Row],[TrackerDistance]]/(daily_activity3[[#This Row],[Total Mintues]]*daily_activity3[[#This Row],[Step Length]]),0)</f>
        <v>1.4583333333333333</v>
      </c>
      <c r="U596">
        <v>0</v>
      </c>
      <c r="V596">
        <v>0</v>
      </c>
      <c r="W596">
        <v>0</v>
      </c>
    </row>
    <row r="597" spans="1:23" x14ac:dyDescent="0.3">
      <c r="A597">
        <v>1624580081</v>
      </c>
      <c r="B597" s="1">
        <v>42465</v>
      </c>
      <c r="C597" t="str">
        <f t="shared" si="9"/>
        <v>Tuesday</v>
      </c>
      <c r="D597">
        <v>2193</v>
      </c>
      <c r="E597">
        <v>1.4299999480000001</v>
      </c>
      <c r="F597">
        <v>1.4299999480000001</v>
      </c>
      <c r="G597">
        <v>0</v>
      </c>
      <c r="H597">
        <v>0</v>
      </c>
      <c r="I597">
        <v>0</v>
      </c>
      <c r="J597">
        <v>1.4199999569999999</v>
      </c>
      <c r="K597">
        <v>0</v>
      </c>
      <c r="L597">
        <v>0</v>
      </c>
      <c r="M597">
        <v>0</v>
      </c>
      <c r="N597">
        <v>118</v>
      </c>
      <c r="O597">
        <v>1322</v>
      </c>
      <c r="P597">
        <v>1368</v>
      </c>
      <c r="Q597">
        <f>SUM(daily_activity3[[#This Row],[VeryActiveMinutes]:[SedentaryMinutes]])</f>
        <v>1440</v>
      </c>
      <c r="R597">
        <f>daily_activity3[[#This Row],[Total Mintues]]/60</f>
        <v>24</v>
      </c>
      <c r="S597">
        <f>IFERROR(daily_activity3[[#This Row],[TotalDistance]]/daily_activity3[[#This Row],[TotalSteps]],0)</f>
        <v>6.5207475968992251E-4</v>
      </c>
      <c r="T597">
        <f>IFERROR(daily_activity3[[#This Row],[TrackerDistance]]/(daily_activity3[[#This Row],[Total Mintues]]*daily_activity3[[#This Row],[Step Length]]),0)</f>
        <v>1.5229166666666667</v>
      </c>
      <c r="U597">
        <v>0</v>
      </c>
      <c r="V597">
        <v>0</v>
      </c>
      <c r="W597">
        <v>0</v>
      </c>
    </row>
    <row r="598" spans="1:23" x14ac:dyDescent="0.3">
      <c r="A598">
        <v>1624580081</v>
      </c>
      <c r="B598" s="1">
        <v>42495</v>
      </c>
      <c r="C598" t="str">
        <f t="shared" si="9"/>
        <v>Thursday</v>
      </c>
      <c r="D598">
        <v>2470</v>
      </c>
      <c r="E598">
        <v>1.6100000139999999</v>
      </c>
      <c r="F598">
        <v>1.6100000139999999</v>
      </c>
      <c r="G598">
        <v>0</v>
      </c>
      <c r="H598">
        <v>0</v>
      </c>
      <c r="I598">
        <v>0</v>
      </c>
      <c r="J598">
        <v>1.5800000430000001</v>
      </c>
      <c r="K598">
        <v>0.02</v>
      </c>
      <c r="L598">
        <v>0</v>
      </c>
      <c r="M598">
        <v>0</v>
      </c>
      <c r="N598">
        <v>117</v>
      </c>
      <c r="O598">
        <v>1323</v>
      </c>
      <c r="P598">
        <v>1370</v>
      </c>
      <c r="Q598">
        <f>SUM(daily_activity3[[#This Row],[VeryActiveMinutes]:[SedentaryMinutes]])</f>
        <v>1440</v>
      </c>
      <c r="R598">
        <f>daily_activity3[[#This Row],[Total Mintues]]/60</f>
        <v>24</v>
      </c>
      <c r="S598">
        <f>IFERROR(daily_activity3[[#This Row],[TotalDistance]]/daily_activity3[[#This Row],[TotalSteps]],0)</f>
        <v>6.5182186801619431E-4</v>
      </c>
      <c r="T598">
        <f>IFERROR(daily_activity3[[#This Row],[TrackerDistance]]/(daily_activity3[[#This Row],[Total Mintues]]*daily_activity3[[#This Row],[Step Length]]),0)</f>
        <v>1.7152777777777777</v>
      </c>
      <c r="U598">
        <v>0</v>
      </c>
      <c r="V598">
        <v>0</v>
      </c>
      <c r="W598">
        <v>0</v>
      </c>
    </row>
    <row r="599" spans="1:23" x14ac:dyDescent="0.3">
      <c r="A599">
        <v>1624580081</v>
      </c>
      <c r="B599" s="1">
        <v>42526</v>
      </c>
      <c r="C599" t="str">
        <f t="shared" si="9"/>
        <v>Sunday</v>
      </c>
      <c r="D599">
        <v>1727</v>
      </c>
      <c r="E599">
        <v>1.1200000050000001</v>
      </c>
      <c r="F599">
        <v>1.1200000050000001</v>
      </c>
      <c r="G599">
        <v>0</v>
      </c>
      <c r="H599">
        <v>0</v>
      </c>
      <c r="I599">
        <v>0</v>
      </c>
      <c r="J599">
        <v>1.1200000050000001</v>
      </c>
      <c r="K599">
        <v>0.01</v>
      </c>
      <c r="L599">
        <v>0</v>
      </c>
      <c r="M599">
        <v>0</v>
      </c>
      <c r="N599">
        <v>102</v>
      </c>
      <c r="O599">
        <v>1338</v>
      </c>
      <c r="P599">
        <v>1341</v>
      </c>
      <c r="Q599">
        <f>SUM(daily_activity3[[#This Row],[VeryActiveMinutes]:[SedentaryMinutes]])</f>
        <v>1440</v>
      </c>
      <c r="R599">
        <f>daily_activity3[[#This Row],[Total Mintues]]/60</f>
        <v>24</v>
      </c>
      <c r="S599">
        <f>IFERROR(daily_activity3[[#This Row],[TotalDistance]]/daily_activity3[[#This Row],[TotalSteps]],0)</f>
        <v>6.4852345396641581E-4</v>
      </c>
      <c r="T599">
        <f>IFERROR(daily_activity3[[#This Row],[TrackerDistance]]/(daily_activity3[[#This Row],[Total Mintues]]*daily_activity3[[#This Row],[Step Length]]),0)</f>
        <v>1.1993055555555556</v>
      </c>
      <c r="U599">
        <v>0</v>
      </c>
      <c r="V599">
        <v>0</v>
      </c>
      <c r="W599">
        <v>0</v>
      </c>
    </row>
    <row r="600" spans="1:23" x14ac:dyDescent="0.3">
      <c r="A600">
        <v>1624580081</v>
      </c>
      <c r="B600" s="1">
        <v>42556</v>
      </c>
      <c r="C600" t="str">
        <f t="shared" si="9"/>
        <v>Tuesday</v>
      </c>
      <c r="D600">
        <v>2104</v>
      </c>
      <c r="E600">
        <v>1.3700000050000001</v>
      </c>
      <c r="F600">
        <v>1.3700000050000001</v>
      </c>
      <c r="G600">
        <v>0</v>
      </c>
      <c r="H600">
        <v>0</v>
      </c>
      <c r="I600">
        <v>0</v>
      </c>
      <c r="J600">
        <v>1.3700000050000001</v>
      </c>
      <c r="K600">
        <v>0</v>
      </c>
      <c r="L600">
        <v>0</v>
      </c>
      <c r="M600">
        <v>0</v>
      </c>
      <c r="N600">
        <v>182</v>
      </c>
      <c r="O600">
        <v>1258</v>
      </c>
      <c r="P600">
        <v>1474</v>
      </c>
      <c r="Q600">
        <f>SUM(daily_activity3[[#This Row],[VeryActiveMinutes]:[SedentaryMinutes]])</f>
        <v>1440</v>
      </c>
      <c r="R600">
        <f>daily_activity3[[#This Row],[Total Mintues]]/60</f>
        <v>24</v>
      </c>
      <c r="S600">
        <f>IFERROR(daily_activity3[[#This Row],[TotalDistance]]/daily_activity3[[#This Row],[TotalSteps]],0)</f>
        <v>6.5114068678707223E-4</v>
      </c>
      <c r="T600">
        <f>IFERROR(daily_activity3[[#This Row],[TrackerDistance]]/(daily_activity3[[#This Row],[Total Mintues]]*daily_activity3[[#This Row],[Step Length]]),0)</f>
        <v>1.4611111111111112</v>
      </c>
      <c r="U600">
        <v>0</v>
      </c>
      <c r="V600">
        <v>0</v>
      </c>
      <c r="W600">
        <v>0</v>
      </c>
    </row>
    <row r="601" spans="1:23" x14ac:dyDescent="0.3">
      <c r="A601">
        <v>1624580081</v>
      </c>
      <c r="B601" s="1">
        <v>42587</v>
      </c>
      <c r="C601" t="str">
        <f t="shared" si="9"/>
        <v>Friday</v>
      </c>
      <c r="D601">
        <v>3427</v>
      </c>
      <c r="E601">
        <v>2.2300000190000002</v>
      </c>
      <c r="F601">
        <v>2.2300000190000002</v>
      </c>
      <c r="G601">
        <v>0</v>
      </c>
      <c r="H601">
        <v>0</v>
      </c>
      <c r="I601">
        <v>0</v>
      </c>
      <c r="J601">
        <v>2.2200000289999999</v>
      </c>
      <c r="K601">
        <v>0</v>
      </c>
      <c r="L601">
        <v>0</v>
      </c>
      <c r="M601">
        <v>0</v>
      </c>
      <c r="N601">
        <v>152</v>
      </c>
      <c r="O601">
        <v>1288</v>
      </c>
      <c r="P601">
        <v>1427</v>
      </c>
      <c r="Q601">
        <f>SUM(daily_activity3[[#This Row],[VeryActiveMinutes]:[SedentaryMinutes]])</f>
        <v>1440</v>
      </c>
      <c r="R601">
        <f>daily_activity3[[#This Row],[Total Mintues]]/60</f>
        <v>24</v>
      </c>
      <c r="S601">
        <f>IFERROR(daily_activity3[[#This Row],[TotalDistance]]/daily_activity3[[#This Row],[TotalSteps]],0)</f>
        <v>6.5071491654508326E-4</v>
      </c>
      <c r="T601">
        <f>IFERROR(daily_activity3[[#This Row],[TrackerDistance]]/(daily_activity3[[#This Row],[Total Mintues]]*daily_activity3[[#This Row],[Step Length]]),0)</f>
        <v>2.379861111111111</v>
      </c>
      <c r="U601">
        <v>0</v>
      </c>
      <c r="V601">
        <v>0</v>
      </c>
      <c r="W601">
        <v>0</v>
      </c>
    </row>
    <row r="602" spans="1:23" x14ac:dyDescent="0.3">
      <c r="A602">
        <v>1624580081</v>
      </c>
      <c r="B602" s="1">
        <v>42618</v>
      </c>
      <c r="C602" t="str">
        <f t="shared" si="9"/>
        <v>Monday</v>
      </c>
      <c r="D602">
        <v>1732</v>
      </c>
      <c r="E602">
        <v>1.1299999949999999</v>
      </c>
      <c r="F602">
        <v>1.1299999949999999</v>
      </c>
      <c r="G602">
        <v>0</v>
      </c>
      <c r="H602">
        <v>0</v>
      </c>
      <c r="I602">
        <v>0</v>
      </c>
      <c r="J602">
        <v>1.1299999949999999</v>
      </c>
      <c r="K602">
        <v>0</v>
      </c>
      <c r="L602">
        <v>0</v>
      </c>
      <c r="M602">
        <v>0</v>
      </c>
      <c r="N602">
        <v>91</v>
      </c>
      <c r="O602">
        <v>1349</v>
      </c>
      <c r="P602">
        <v>1328</v>
      </c>
      <c r="Q602">
        <f>SUM(daily_activity3[[#This Row],[VeryActiveMinutes]:[SedentaryMinutes]])</f>
        <v>1440</v>
      </c>
      <c r="R602">
        <f>daily_activity3[[#This Row],[Total Mintues]]/60</f>
        <v>24</v>
      </c>
      <c r="S602">
        <f>IFERROR(daily_activity3[[#This Row],[TotalDistance]]/daily_activity3[[#This Row],[TotalSteps]],0)</f>
        <v>6.5242493937644336E-4</v>
      </c>
      <c r="T602">
        <f>IFERROR(daily_activity3[[#This Row],[TrackerDistance]]/(daily_activity3[[#This Row],[Total Mintues]]*daily_activity3[[#This Row],[Step Length]]),0)</f>
        <v>1.2027777777777777</v>
      </c>
      <c r="U602">
        <v>0</v>
      </c>
      <c r="V602">
        <v>0</v>
      </c>
      <c r="W602">
        <v>0</v>
      </c>
    </row>
    <row r="603" spans="1:23" x14ac:dyDescent="0.3">
      <c r="A603">
        <v>1624580081</v>
      </c>
      <c r="B603" s="1">
        <v>42648</v>
      </c>
      <c r="C603" t="str">
        <f t="shared" si="9"/>
        <v>Wednesday</v>
      </c>
      <c r="D603">
        <v>2969</v>
      </c>
      <c r="E603">
        <v>1.9299999480000001</v>
      </c>
      <c r="F603">
        <v>1.9299999480000001</v>
      </c>
      <c r="G603">
        <v>0</v>
      </c>
      <c r="H603">
        <v>0</v>
      </c>
      <c r="I603">
        <v>0</v>
      </c>
      <c r="J603">
        <v>1.9199999569999999</v>
      </c>
      <c r="K603">
        <v>0.01</v>
      </c>
      <c r="L603">
        <v>0</v>
      </c>
      <c r="M603">
        <v>0</v>
      </c>
      <c r="N603">
        <v>139</v>
      </c>
      <c r="O603">
        <v>1301</v>
      </c>
      <c r="P603">
        <v>1393</v>
      </c>
      <c r="Q603">
        <f>SUM(daily_activity3[[#This Row],[VeryActiveMinutes]:[SedentaryMinutes]])</f>
        <v>1440</v>
      </c>
      <c r="R603">
        <f>daily_activity3[[#This Row],[Total Mintues]]/60</f>
        <v>24</v>
      </c>
      <c r="S603">
        <f>IFERROR(daily_activity3[[#This Row],[TotalDistance]]/daily_activity3[[#This Row],[TotalSteps]],0)</f>
        <v>6.5005050454698557E-4</v>
      </c>
      <c r="T603">
        <f>IFERROR(daily_activity3[[#This Row],[TrackerDistance]]/(daily_activity3[[#This Row],[Total Mintues]]*daily_activity3[[#This Row],[Step Length]]),0)</f>
        <v>2.0618055555555554</v>
      </c>
      <c r="U603">
        <v>0</v>
      </c>
      <c r="V603">
        <v>0</v>
      </c>
      <c r="W603">
        <v>0</v>
      </c>
    </row>
    <row r="604" spans="1:23" x14ac:dyDescent="0.3">
      <c r="A604">
        <v>1624580081</v>
      </c>
      <c r="B604" s="1">
        <v>42679</v>
      </c>
      <c r="C604" t="str">
        <f t="shared" si="9"/>
        <v>Saturday</v>
      </c>
      <c r="D604">
        <v>3134</v>
      </c>
      <c r="E604">
        <v>2.039999962</v>
      </c>
      <c r="F604">
        <v>2.039999962</v>
      </c>
      <c r="G604">
        <v>0</v>
      </c>
      <c r="H604">
        <v>0</v>
      </c>
      <c r="I604">
        <v>0</v>
      </c>
      <c r="J604">
        <v>2.039999962</v>
      </c>
      <c r="K604">
        <v>0</v>
      </c>
      <c r="L604">
        <v>0</v>
      </c>
      <c r="M604">
        <v>0</v>
      </c>
      <c r="N604">
        <v>112</v>
      </c>
      <c r="O604">
        <v>1328</v>
      </c>
      <c r="P604">
        <v>1359</v>
      </c>
      <c r="Q604">
        <f>SUM(daily_activity3[[#This Row],[VeryActiveMinutes]:[SedentaryMinutes]])</f>
        <v>1440</v>
      </c>
      <c r="R604">
        <f>daily_activity3[[#This Row],[Total Mintues]]/60</f>
        <v>24</v>
      </c>
      <c r="S604">
        <f>IFERROR(daily_activity3[[#This Row],[TotalDistance]]/daily_activity3[[#This Row],[TotalSteps]],0)</f>
        <v>6.5092532291001915E-4</v>
      </c>
      <c r="T604">
        <f>IFERROR(daily_activity3[[#This Row],[TrackerDistance]]/(daily_activity3[[#This Row],[Total Mintues]]*daily_activity3[[#This Row],[Step Length]]),0)</f>
        <v>2.1763888888888889</v>
      </c>
      <c r="U604">
        <v>0</v>
      </c>
      <c r="V604">
        <v>0</v>
      </c>
      <c r="W604">
        <v>0</v>
      </c>
    </row>
    <row r="605" spans="1:23" x14ac:dyDescent="0.3">
      <c r="A605">
        <v>1624580081</v>
      </c>
      <c r="B605" s="1">
        <v>42709</v>
      </c>
      <c r="C605" t="str">
        <f t="shared" si="9"/>
        <v>Monday</v>
      </c>
      <c r="D605">
        <v>2971</v>
      </c>
      <c r="E605">
        <v>1.9299999480000001</v>
      </c>
      <c r="F605">
        <v>1.9299999480000001</v>
      </c>
      <c r="G605">
        <v>0</v>
      </c>
      <c r="H605">
        <v>0</v>
      </c>
      <c r="I605">
        <v>0</v>
      </c>
      <c r="J605">
        <v>1.9199999569999999</v>
      </c>
      <c r="K605">
        <v>0.01</v>
      </c>
      <c r="L605">
        <v>0</v>
      </c>
      <c r="M605">
        <v>0</v>
      </c>
      <c r="N605">
        <v>107</v>
      </c>
      <c r="O605">
        <v>890</v>
      </c>
      <c r="P605">
        <v>1002</v>
      </c>
      <c r="Q605">
        <f>SUM(daily_activity3[[#This Row],[VeryActiveMinutes]:[SedentaryMinutes]])</f>
        <v>997</v>
      </c>
      <c r="R605">
        <f>daily_activity3[[#This Row],[Total Mintues]]/60</f>
        <v>16.616666666666667</v>
      </c>
      <c r="S605">
        <f>IFERROR(daily_activity3[[#This Row],[TotalDistance]]/daily_activity3[[#This Row],[TotalSteps]],0)</f>
        <v>6.4961290743857289E-4</v>
      </c>
      <c r="T605">
        <f>IFERROR(daily_activity3[[#This Row],[TrackerDistance]]/(daily_activity3[[#This Row],[Total Mintues]]*daily_activity3[[#This Row],[Step Length]]),0)</f>
        <v>2.9799398194583753</v>
      </c>
      <c r="U605">
        <v>0</v>
      </c>
      <c r="V605">
        <v>0</v>
      </c>
      <c r="W605">
        <v>0</v>
      </c>
    </row>
    <row r="606" spans="1:23" x14ac:dyDescent="0.3">
      <c r="A606">
        <v>1644430081</v>
      </c>
      <c r="B606" s="1">
        <v>42708</v>
      </c>
      <c r="C606" t="str">
        <f t="shared" si="9"/>
        <v>Sunday</v>
      </c>
      <c r="D606">
        <v>10694</v>
      </c>
      <c r="E606">
        <v>7.7699999809999998</v>
      </c>
      <c r="F606">
        <v>7.7699999809999998</v>
      </c>
      <c r="G606">
        <v>0</v>
      </c>
      <c r="H606">
        <v>0.14000000100000001</v>
      </c>
      <c r="I606">
        <v>2.2999999519999998</v>
      </c>
      <c r="J606">
        <v>5.329999924</v>
      </c>
      <c r="K606">
        <v>0</v>
      </c>
      <c r="L606">
        <v>2</v>
      </c>
      <c r="M606">
        <v>51</v>
      </c>
      <c r="N606">
        <v>256</v>
      </c>
      <c r="O606">
        <v>1131</v>
      </c>
      <c r="P606">
        <v>3199</v>
      </c>
      <c r="Q606">
        <f>SUM(daily_activity3[[#This Row],[VeryActiveMinutes]:[SedentaryMinutes]])</f>
        <v>1440</v>
      </c>
      <c r="R606">
        <f>daily_activity3[[#This Row],[Total Mintues]]/60</f>
        <v>24</v>
      </c>
      <c r="S606">
        <f>IFERROR(daily_activity3[[#This Row],[TotalDistance]]/daily_activity3[[#This Row],[TotalSteps]],0)</f>
        <v>7.2657564812044135E-4</v>
      </c>
      <c r="T606">
        <f>IFERROR(daily_activity3[[#This Row],[TrackerDistance]]/(daily_activity3[[#This Row],[Total Mintues]]*daily_activity3[[#This Row],[Step Length]]),0)</f>
        <v>7.426388888888888</v>
      </c>
      <c r="U606">
        <v>119</v>
      </c>
      <c r="V606">
        <v>127</v>
      </c>
      <c r="W606">
        <v>8</v>
      </c>
    </row>
    <row r="607" spans="1:23" x14ac:dyDescent="0.3">
      <c r="A607">
        <v>1644430081</v>
      </c>
      <c r="B607" s="1">
        <v>42374</v>
      </c>
      <c r="C607" t="str">
        <f t="shared" si="9"/>
        <v>Tuesday</v>
      </c>
      <c r="D607">
        <v>6132</v>
      </c>
      <c r="E607">
        <v>4.4600000380000004</v>
      </c>
      <c r="F607">
        <v>4.4600000380000004</v>
      </c>
      <c r="G607">
        <v>0</v>
      </c>
      <c r="H607">
        <v>0.23999999499999999</v>
      </c>
      <c r="I607">
        <v>0.99000001000000004</v>
      </c>
      <c r="J607">
        <v>3.2300000190000002</v>
      </c>
      <c r="K607">
        <v>0</v>
      </c>
      <c r="L607">
        <v>3</v>
      </c>
      <c r="M607">
        <v>24</v>
      </c>
      <c r="N607">
        <v>146</v>
      </c>
      <c r="O607">
        <v>908</v>
      </c>
      <c r="P607">
        <v>2696</v>
      </c>
      <c r="Q607">
        <f>SUM(daily_activity3[[#This Row],[VeryActiveMinutes]:[SedentaryMinutes]])</f>
        <v>1081</v>
      </c>
      <c r="R607">
        <f>daily_activity3[[#This Row],[Total Mintues]]/60</f>
        <v>18.016666666666666</v>
      </c>
      <c r="S607">
        <f>IFERROR(daily_activity3[[#This Row],[TotalDistance]]/daily_activity3[[#This Row],[TotalSteps]],0)</f>
        <v>7.2733203489889109E-4</v>
      </c>
      <c r="T607">
        <f>IFERROR(daily_activity3[[#This Row],[TrackerDistance]]/(daily_activity3[[#This Row],[Total Mintues]]*daily_activity3[[#This Row],[Step Length]]),0)</f>
        <v>5.6725254394079556</v>
      </c>
      <c r="U607">
        <v>119</v>
      </c>
      <c r="V607">
        <v>127</v>
      </c>
      <c r="W607">
        <v>8</v>
      </c>
    </row>
    <row r="608" spans="1:23" x14ac:dyDescent="0.3">
      <c r="A608">
        <v>1644430081</v>
      </c>
      <c r="B608" s="1">
        <v>42405</v>
      </c>
      <c r="C608" t="str">
        <f t="shared" si="9"/>
        <v>Friday</v>
      </c>
      <c r="D608">
        <v>3758</v>
      </c>
      <c r="E608">
        <v>2.7300000190000002</v>
      </c>
      <c r="F608">
        <v>2.7300000190000002</v>
      </c>
      <c r="G608">
        <v>0</v>
      </c>
      <c r="H608">
        <v>7.0000000000000007E-2</v>
      </c>
      <c r="I608">
        <v>0.310000002</v>
      </c>
      <c r="J608">
        <v>2.3499999049999998</v>
      </c>
      <c r="K608">
        <v>0</v>
      </c>
      <c r="L608">
        <v>1</v>
      </c>
      <c r="M608">
        <v>7</v>
      </c>
      <c r="N608">
        <v>148</v>
      </c>
      <c r="O608">
        <v>682</v>
      </c>
      <c r="P608">
        <v>2580</v>
      </c>
      <c r="Q608">
        <f>SUM(daily_activity3[[#This Row],[VeryActiveMinutes]:[SedentaryMinutes]])</f>
        <v>838</v>
      </c>
      <c r="R608">
        <f>daily_activity3[[#This Row],[Total Mintues]]/60</f>
        <v>13.966666666666667</v>
      </c>
      <c r="S608">
        <f>IFERROR(daily_activity3[[#This Row],[TotalDistance]]/daily_activity3[[#This Row],[TotalSteps]],0)</f>
        <v>7.2645024454497077E-4</v>
      </c>
      <c r="T608">
        <f>IFERROR(daily_activity3[[#This Row],[TrackerDistance]]/(daily_activity3[[#This Row],[Total Mintues]]*daily_activity3[[#This Row],[Step Length]]),0)</f>
        <v>4.4844868735083532</v>
      </c>
      <c r="U608">
        <v>119</v>
      </c>
      <c r="V608">
        <v>127</v>
      </c>
      <c r="W608">
        <v>8</v>
      </c>
    </row>
    <row r="609" spans="1:23" x14ac:dyDescent="0.3">
      <c r="A609">
        <v>1644430081</v>
      </c>
      <c r="B609" s="1">
        <v>42434</v>
      </c>
      <c r="C609" t="str">
        <f t="shared" si="9"/>
        <v>Saturday</v>
      </c>
      <c r="D609">
        <v>12850</v>
      </c>
      <c r="E609">
        <v>9.3400001530000001</v>
      </c>
      <c r="F609">
        <v>9.3400001530000001</v>
      </c>
      <c r="G609">
        <v>0</v>
      </c>
      <c r="H609">
        <v>0.72000002900000004</v>
      </c>
      <c r="I609">
        <v>4.0900001530000001</v>
      </c>
      <c r="J609">
        <v>4.5399999619999996</v>
      </c>
      <c r="K609">
        <v>0</v>
      </c>
      <c r="L609">
        <v>10</v>
      </c>
      <c r="M609">
        <v>94</v>
      </c>
      <c r="N609">
        <v>221</v>
      </c>
      <c r="O609">
        <v>1115</v>
      </c>
      <c r="P609">
        <v>3324</v>
      </c>
      <c r="Q609">
        <f>SUM(daily_activity3[[#This Row],[VeryActiveMinutes]:[SedentaryMinutes]])</f>
        <v>1440</v>
      </c>
      <c r="R609">
        <f>daily_activity3[[#This Row],[Total Mintues]]/60</f>
        <v>24</v>
      </c>
      <c r="S609">
        <f>IFERROR(daily_activity3[[#This Row],[TotalDistance]]/daily_activity3[[#This Row],[TotalSteps]],0)</f>
        <v>7.268482609338521E-4</v>
      </c>
      <c r="T609">
        <f>IFERROR(daily_activity3[[#This Row],[TrackerDistance]]/(daily_activity3[[#This Row],[Total Mintues]]*daily_activity3[[#This Row],[Step Length]]),0)</f>
        <v>8.9236111111111107</v>
      </c>
      <c r="U609">
        <v>119</v>
      </c>
      <c r="V609">
        <v>127</v>
      </c>
      <c r="W609">
        <v>8</v>
      </c>
    </row>
    <row r="610" spans="1:23" x14ac:dyDescent="0.3">
      <c r="A610">
        <v>1644430081</v>
      </c>
      <c r="B610" s="1">
        <v>42465</v>
      </c>
      <c r="C610" t="str">
        <f t="shared" si="9"/>
        <v>Tuesday</v>
      </c>
      <c r="D610">
        <v>2309</v>
      </c>
      <c r="E610">
        <v>1.6799999480000001</v>
      </c>
      <c r="F610">
        <v>1.6799999480000001</v>
      </c>
      <c r="G610">
        <v>0</v>
      </c>
      <c r="H610">
        <v>0</v>
      </c>
      <c r="I610">
        <v>0</v>
      </c>
      <c r="J610">
        <v>1.6599999670000001</v>
      </c>
      <c r="K610">
        <v>0.02</v>
      </c>
      <c r="L610">
        <v>0</v>
      </c>
      <c r="M610">
        <v>0</v>
      </c>
      <c r="N610">
        <v>52</v>
      </c>
      <c r="O610">
        <v>1388</v>
      </c>
      <c r="P610">
        <v>2222</v>
      </c>
      <c r="Q610">
        <f>SUM(daily_activity3[[#This Row],[VeryActiveMinutes]:[SedentaryMinutes]])</f>
        <v>1440</v>
      </c>
      <c r="R610">
        <f>daily_activity3[[#This Row],[Total Mintues]]/60</f>
        <v>24</v>
      </c>
      <c r="S610">
        <f>IFERROR(daily_activity3[[#This Row],[TotalDistance]]/daily_activity3[[#This Row],[TotalSteps]],0)</f>
        <v>7.2758767778258995E-4</v>
      </c>
      <c r="T610">
        <f>IFERROR(daily_activity3[[#This Row],[TrackerDistance]]/(daily_activity3[[#This Row],[Total Mintues]]*daily_activity3[[#This Row],[Step Length]]),0)</f>
        <v>1.603472222222222</v>
      </c>
      <c r="U610">
        <v>119</v>
      </c>
      <c r="V610">
        <v>127</v>
      </c>
      <c r="W610">
        <v>8</v>
      </c>
    </row>
    <row r="611" spans="1:23" x14ac:dyDescent="0.3">
      <c r="A611">
        <v>1644430081</v>
      </c>
      <c r="B611" s="1">
        <v>42495</v>
      </c>
      <c r="C611" t="str">
        <f t="shared" si="9"/>
        <v>Thursday</v>
      </c>
      <c r="D611">
        <v>4363</v>
      </c>
      <c r="E611">
        <v>3.1900000569999998</v>
      </c>
      <c r="F611">
        <v>3.1900000569999998</v>
      </c>
      <c r="G611">
        <v>0</v>
      </c>
      <c r="H611">
        <v>0.519999981</v>
      </c>
      <c r="I611">
        <v>0.540000021</v>
      </c>
      <c r="J611">
        <v>2.130000114</v>
      </c>
      <c r="K611">
        <v>0.01</v>
      </c>
      <c r="L611">
        <v>6</v>
      </c>
      <c r="M611">
        <v>12</v>
      </c>
      <c r="N611">
        <v>81</v>
      </c>
      <c r="O611">
        <v>1341</v>
      </c>
      <c r="P611">
        <v>2463</v>
      </c>
      <c r="Q611">
        <f>SUM(daily_activity3[[#This Row],[VeryActiveMinutes]:[SedentaryMinutes]])</f>
        <v>1440</v>
      </c>
      <c r="R611">
        <f>daily_activity3[[#This Row],[Total Mintues]]/60</f>
        <v>24</v>
      </c>
      <c r="S611">
        <f>IFERROR(daily_activity3[[#This Row],[TotalDistance]]/daily_activity3[[#This Row],[TotalSteps]],0)</f>
        <v>7.3114830552372214E-4</v>
      </c>
      <c r="T611">
        <f>IFERROR(daily_activity3[[#This Row],[TrackerDistance]]/(daily_activity3[[#This Row],[Total Mintues]]*daily_activity3[[#This Row],[Step Length]]),0)</f>
        <v>3.0298611111111109</v>
      </c>
      <c r="U611">
        <v>119</v>
      </c>
      <c r="V611">
        <v>127</v>
      </c>
      <c r="W611">
        <v>8</v>
      </c>
    </row>
    <row r="612" spans="1:23" x14ac:dyDescent="0.3">
      <c r="A612">
        <v>1644430081</v>
      </c>
      <c r="B612" s="1">
        <v>42526</v>
      </c>
      <c r="C612" t="str">
        <f t="shared" si="9"/>
        <v>Sunday</v>
      </c>
      <c r="D612">
        <v>9787</v>
      </c>
      <c r="E612">
        <v>7.1199998860000004</v>
      </c>
      <c r="F612">
        <v>7.1199998860000004</v>
      </c>
      <c r="G612">
        <v>0</v>
      </c>
      <c r="H612">
        <v>0.81999999300000004</v>
      </c>
      <c r="I612">
        <v>0.27000001099999998</v>
      </c>
      <c r="J612">
        <v>6.0100002290000001</v>
      </c>
      <c r="K612">
        <v>0.02</v>
      </c>
      <c r="L612">
        <v>11</v>
      </c>
      <c r="M612">
        <v>6</v>
      </c>
      <c r="N612">
        <v>369</v>
      </c>
      <c r="O612">
        <v>1054</v>
      </c>
      <c r="P612">
        <v>3328</v>
      </c>
      <c r="Q612">
        <f>SUM(daily_activity3[[#This Row],[VeryActiveMinutes]:[SedentaryMinutes]])</f>
        <v>1440</v>
      </c>
      <c r="R612">
        <f>daily_activity3[[#This Row],[Total Mintues]]/60</f>
        <v>24</v>
      </c>
      <c r="S612">
        <f>IFERROR(daily_activity3[[#This Row],[TotalDistance]]/daily_activity3[[#This Row],[TotalSteps]],0)</f>
        <v>7.2749564585674882E-4</v>
      </c>
      <c r="T612">
        <f>IFERROR(daily_activity3[[#This Row],[TrackerDistance]]/(daily_activity3[[#This Row],[Total Mintues]]*daily_activity3[[#This Row],[Step Length]]),0)</f>
        <v>6.7965277777777775</v>
      </c>
      <c r="U612">
        <v>119</v>
      </c>
      <c r="V612">
        <v>127</v>
      </c>
      <c r="W612">
        <v>8</v>
      </c>
    </row>
    <row r="613" spans="1:23" x14ac:dyDescent="0.3">
      <c r="A613">
        <v>1644430081</v>
      </c>
      <c r="B613" s="1">
        <v>42556</v>
      </c>
      <c r="C613" t="str">
        <f t="shared" si="9"/>
        <v>Tuesday</v>
      </c>
      <c r="D613">
        <v>13372</v>
      </c>
      <c r="E613">
        <v>9.7200002669999996</v>
      </c>
      <c r="F613">
        <v>9.7200002669999996</v>
      </c>
      <c r="G613">
        <v>0</v>
      </c>
      <c r="H613">
        <v>3.2599999899999998</v>
      </c>
      <c r="I613">
        <v>0.790000021</v>
      </c>
      <c r="J613">
        <v>5.670000076</v>
      </c>
      <c r="K613">
        <v>0.01</v>
      </c>
      <c r="L613">
        <v>41</v>
      </c>
      <c r="M613">
        <v>17</v>
      </c>
      <c r="N613">
        <v>243</v>
      </c>
      <c r="O613">
        <v>1139</v>
      </c>
      <c r="P613">
        <v>3404</v>
      </c>
      <c r="Q613">
        <f>SUM(daily_activity3[[#This Row],[VeryActiveMinutes]:[SedentaryMinutes]])</f>
        <v>1440</v>
      </c>
      <c r="R613">
        <f>daily_activity3[[#This Row],[Total Mintues]]/60</f>
        <v>24</v>
      </c>
      <c r="S613">
        <f>IFERROR(daily_activity3[[#This Row],[TotalDistance]]/daily_activity3[[#This Row],[TotalSteps]],0)</f>
        <v>7.2689203312892607E-4</v>
      </c>
      <c r="T613">
        <f>IFERROR(daily_activity3[[#This Row],[TrackerDistance]]/(daily_activity3[[#This Row],[Total Mintues]]*daily_activity3[[#This Row],[Step Length]]),0)</f>
        <v>9.2861111111111114</v>
      </c>
      <c r="U613">
        <v>119</v>
      </c>
      <c r="V613">
        <v>127</v>
      </c>
      <c r="W613">
        <v>8</v>
      </c>
    </row>
    <row r="614" spans="1:23" x14ac:dyDescent="0.3">
      <c r="A614">
        <v>1644430081</v>
      </c>
      <c r="B614" s="1">
        <v>42587</v>
      </c>
      <c r="C614" t="str">
        <f t="shared" si="9"/>
        <v>Friday</v>
      </c>
      <c r="D614">
        <v>6724</v>
      </c>
      <c r="E614">
        <v>4.8899998660000001</v>
      </c>
      <c r="F614">
        <v>4.8899998660000001</v>
      </c>
      <c r="G614">
        <v>0</v>
      </c>
      <c r="H614">
        <v>0</v>
      </c>
      <c r="I614">
        <v>0</v>
      </c>
      <c r="J614">
        <v>4.8800001139999996</v>
      </c>
      <c r="K614">
        <v>0</v>
      </c>
      <c r="L614">
        <v>0</v>
      </c>
      <c r="M614">
        <v>0</v>
      </c>
      <c r="N614">
        <v>295</v>
      </c>
      <c r="O614">
        <v>991</v>
      </c>
      <c r="P614">
        <v>2987</v>
      </c>
      <c r="Q614">
        <f>SUM(daily_activity3[[#This Row],[VeryActiveMinutes]:[SedentaryMinutes]])</f>
        <v>1286</v>
      </c>
      <c r="R614">
        <f>daily_activity3[[#This Row],[Total Mintues]]/60</f>
        <v>21.433333333333334</v>
      </c>
      <c r="S614">
        <f>IFERROR(daily_activity3[[#This Row],[TotalDistance]]/daily_activity3[[#This Row],[TotalSteps]],0)</f>
        <v>7.272456671624034E-4</v>
      </c>
      <c r="T614">
        <f>IFERROR(daily_activity3[[#This Row],[TrackerDistance]]/(daily_activity3[[#This Row],[Total Mintues]]*daily_activity3[[#This Row],[Step Length]]),0)</f>
        <v>5.2286158631415232</v>
      </c>
      <c r="U614">
        <v>119</v>
      </c>
      <c r="V614">
        <v>127</v>
      </c>
      <c r="W614">
        <v>8</v>
      </c>
    </row>
    <row r="615" spans="1:23" x14ac:dyDescent="0.3">
      <c r="A615">
        <v>1644430081</v>
      </c>
      <c r="B615" s="1">
        <v>42618</v>
      </c>
      <c r="C615" t="str">
        <f t="shared" si="9"/>
        <v>Monday</v>
      </c>
      <c r="D615">
        <v>6643</v>
      </c>
      <c r="E615">
        <v>4.829999924</v>
      </c>
      <c r="F615">
        <v>4.829999924</v>
      </c>
      <c r="G615">
        <v>0</v>
      </c>
      <c r="H615">
        <v>2.3900001049999999</v>
      </c>
      <c r="I615">
        <v>0.34999999399999998</v>
      </c>
      <c r="J615">
        <v>2.0899999139999998</v>
      </c>
      <c r="K615">
        <v>0.01</v>
      </c>
      <c r="L615">
        <v>32</v>
      </c>
      <c r="M615">
        <v>6</v>
      </c>
      <c r="N615">
        <v>303</v>
      </c>
      <c r="O615">
        <v>1099</v>
      </c>
      <c r="P615">
        <v>3008</v>
      </c>
      <c r="Q615">
        <f>SUM(daily_activity3[[#This Row],[VeryActiveMinutes]:[SedentaryMinutes]])</f>
        <v>1440</v>
      </c>
      <c r="R615">
        <f>daily_activity3[[#This Row],[Total Mintues]]/60</f>
        <v>24</v>
      </c>
      <c r="S615">
        <f>IFERROR(daily_activity3[[#This Row],[TotalDistance]]/daily_activity3[[#This Row],[TotalSteps]],0)</f>
        <v>7.2708112659942796E-4</v>
      </c>
      <c r="T615">
        <f>IFERROR(daily_activity3[[#This Row],[TrackerDistance]]/(daily_activity3[[#This Row],[Total Mintues]]*daily_activity3[[#This Row],[Step Length]]),0)</f>
        <v>4.6131944444444448</v>
      </c>
      <c r="U615">
        <v>119</v>
      </c>
      <c r="V615">
        <v>127</v>
      </c>
      <c r="W615">
        <v>8</v>
      </c>
    </row>
    <row r="616" spans="1:23" x14ac:dyDescent="0.3">
      <c r="A616">
        <v>1644430081</v>
      </c>
      <c r="B616" s="1">
        <v>42648</v>
      </c>
      <c r="C616" t="str">
        <f t="shared" si="9"/>
        <v>Wednesday</v>
      </c>
      <c r="D616">
        <v>9167</v>
      </c>
      <c r="E616">
        <v>6.6599998469999999</v>
      </c>
      <c r="F616">
        <v>6.6599998469999999</v>
      </c>
      <c r="G616">
        <v>0</v>
      </c>
      <c r="H616">
        <v>0.87999999500000003</v>
      </c>
      <c r="I616">
        <v>0.810000002</v>
      </c>
      <c r="J616">
        <v>4.9699997900000001</v>
      </c>
      <c r="K616">
        <v>0.01</v>
      </c>
      <c r="L616">
        <v>12</v>
      </c>
      <c r="M616">
        <v>19</v>
      </c>
      <c r="N616">
        <v>155</v>
      </c>
      <c r="O616">
        <v>1254</v>
      </c>
      <c r="P616">
        <v>2799</v>
      </c>
      <c r="Q616">
        <f>SUM(daily_activity3[[#This Row],[VeryActiveMinutes]:[SedentaryMinutes]])</f>
        <v>1440</v>
      </c>
      <c r="R616">
        <f>daily_activity3[[#This Row],[Total Mintues]]/60</f>
        <v>24</v>
      </c>
      <c r="S616">
        <f>IFERROR(daily_activity3[[#This Row],[TotalDistance]]/daily_activity3[[#This Row],[TotalSteps]],0)</f>
        <v>7.2651901898112799E-4</v>
      </c>
      <c r="T616">
        <f>IFERROR(daily_activity3[[#This Row],[TrackerDistance]]/(daily_activity3[[#This Row],[Total Mintues]]*daily_activity3[[#This Row],[Step Length]]),0)</f>
        <v>6.3659722222222221</v>
      </c>
      <c r="U616">
        <v>119</v>
      </c>
      <c r="V616">
        <v>127</v>
      </c>
      <c r="W616">
        <v>8</v>
      </c>
    </row>
    <row r="617" spans="1:23" x14ac:dyDescent="0.3">
      <c r="A617">
        <v>1644430081</v>
      </c>
      <c r="B617" s="1">
        <v>42679</v>
      </c>
      <c r="C617" t="str">
        <f t="shared" si="9"/>
        <v>Saturday</v>
      </c>
      <c r="D617">
        <v>1329</v>
      </c>
      <c r="E617">
        <v>0.97000002900000004</v>
      </c>
      <c r="F617">
        <v>0.97000002900000004</v>
      </c>
      <c r="G617">
        <v>0</v>
      </c>
      <c r="H617">
        <v>0</v>
      </c>
      <c r="I617">
        <v>0</v>
      </c>
      <c r="J617">
        <v>0.94999998799999996</v>
      </c>
      <c r="K617">
        <v>0.01</v>
      </c>
      <c r="L617">
        <v>0</v>
      </c>
      <c r="M617">
        <v>0</v>
      </c>
      <c r="N617">
        <v>49</v>
      </c>
      <c r="O617">
        <v>713</v>
      </c>
      <c r="P617">
        <v>1276</v>
      </c>
      <c r="Q617">
        <f>SUM(daily_activity3[[#This Row],[VeryActiveMinutes]:[SedentaryMinutes]])</f>
        <v>762</v>
      </c>
      <c r="R617">
        <f>daily_activity3[[#This Row],[Total Mintues]]/60</f>
        <v>12.7</v>
      </c>
      <c r="S617">
        <f>IFERROR(daily_activity3[[#This Row],[TotalDistance]]/daily_activity3[[#This Row],[TotalSteps]],0)</f>
        <v>7.2987210609480819E-4</v>
      </c>
      <c r="T617">
        <f>IFERROR(daily_activity3[[#This Row],[TrackerDistance]]/(daily_activity3[[#This Row],[Total Mintues]]*daily_activity3[[#This Row],[Step Length]]),0)</f>
        <v>1.7440944881889762</v>
      </c>
      <c r="U617">
        <v>119</v>
      </c>
      <c r="V617">
        <v>127</v>
      </c>
      <c r="W617">
        <v>8</v>
      </c>
    </row>
    <row r="618" spans="1:23" x14ac:dyDescent="0.3">
      <c r="A618">
        <v>1844505072</v>
      </c>
      <c r="B618" s="1">
        <v>42708</v>
      </c>
      <c r="C618" t="str">
        <f t="shared" si="9"/>
        <v>Sunday</v>
      </c>
      <c r="D618">
        <v>6697</v>
      </c>
      <c r="E618">
        <v>4.4299998279999997</v>
      </c>
      <c r="F618">
        <v>4.4299998279999997</v>
      </c>
      <c r="G618">
        <v>0</v>
      </c>
      <c r="H618">
        <v>0</v>
      </c>
      <c r="I618">
        <v>0</v>
      </c>
      <c r="J618">
        <v>4.4299998279999997</v>
      </c>
      <c r="K618">
        <v>0</v>
      </c>
      <c r="L618">
        <v>0</v>
      </c>
      <c r="M618">
        <v>0</v>
      </c>
      <c r="N618">
        <v>339</v>
      </c>
      <c r="O618">
        <v>1101</v>
      </c>
      <c r="P618">
        <v>2030</v>
      </c>
      <c r="Q618">
        <f>SUM(daily_activity3[[#This Row],[VeryActiveMinutes]:[SedentaryMinutes]])</f>
        <v>1440</v>
      </c>
      <c r="R618">
        <f>daily_activity3[[#This Row],[Total Mintues]]/60</f>
        <v>24</v>
      </c>
      <c r="S618">
        <f>IFERROR(daily_activity3[[#This Row],[TotalDistance]]/daily_activity3[[#This Row],[TotalSteps]],0)</f>
        <v>6.6149019381812749E-4</v>
      </c>
      <c r="T618">
        <f>IFERROR(daily_activity3[[#This Row],[TrackerDistance]]/(daily_activity3[[#This Row],[Total Mintues]]*daily_activity3[[#This Row],[Step Length]]),0)</f>
        <v>4.6506944444444445</v>
      </c>
      <c r="U618">
        <v>644</v>
      </c>
      <c r="V618">
        <v>961</v>
      </c>
      <c r="W618">
        <v>317</v>
      </c>
    </row>
    <row r="619" spans="1:23" x14ac:dyDescent="0.3">
      <c r="A619">
        <v>1844505072</v>
      </c>
      <c r="B619" s="1">
        <v>42374</v>
      </c>
      <c r="C619" t="str">
        <f t="shared" si="9"/>
        <v>Tuesday</v>
      </c>
      <c r="D619">
        <v>2573</v>
      </c>
      <c r="E619">
        <v>1.7000000479999999</v>
      </c>
      <c r="F619">
        <v>1.7000000479999999</v>
      </c>
      <c r="G619">
        <v>0</v>
      </c>
      <c r="H619">
        <v>0</v>
      </c>
      <c r="I619">
        <v>0.25999999000000001</v>
      </c>
      <c r="J619">
        <v>1.4500000479999999</v>
      </c>
      <c r="K619">
        <v>0</v>
      </c>
      <c r="L619">
        <v>0</v>
      </c>
      <c r="M619">
        <v>7</v>
      </c>
      <c r="N619">
        <v>75</v>
      </c>
      <c r="O619">
        <v>585</v>
      </c>
      <c r="P619">
        <v>1541</v>
      </c>
      <c r="Q619">
        <f>SUM(daily_activity3[[#This Row],[VeryActiveMinutes]:[SedentaryMinutes]])</f>
        <v>667</v>
      </c>
      <c r="R619">
        <f>daily_activity3[[#This Row],[Total Mintues]]/60</f>
        <v>11.116666666666667</v>
      </c>
      <c r="S619">
        <f>IFERROR(daily_activity3[[#This Row],[TotalDistance]]/daily_activity3[[#This Row],[TotalSteps]],0)</f>
        <v>6.6070736416634277E-4</v>
      </c>
      <c r="T619">
        <f>IFERROR(daily_activity3[[#This Row],[TrackerDistance]]/(daily_activity3[[#This Row],[Total Mintues]]*daily_activity3[[#This Row],[Step Length]]),0)</f>
        <v>3.8575712143928036</v>
      </c>
      <c r="U619">
        <v>644</v>
      </c>
      <c r="V619">
        <v>961</v>
      </c>
      <c r="W619">
        <v>317</v>
      </c>
    </row>
    <row r="620" spans="1:23" x14ac:dyDescent="0.3">
      <c r="A620">
        <v>1844505072</v>
      </c>
      <c r="B620" s="1">
        <v>42405</v>
      </c>
      <c r="C620" t="str">
        <f t="shared" si="9"/>
        <v>Friday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1440</v>
      </c>
      <c r="P620">
        <v>1348</v>
      </c>
      <c r="Q620">
        <f>SUM(daily_activity3[[#This Row],[VeryActiveMinutes]:[SedentaryMinutes]])</f>
        <v>1440</v>
      </c>
      <c r="R620">
        <f>daily_activity3[[#This Row],[Total Mintues]]/60</f>
        <v>24</v>
      </c>
      <c r="S620">
        <f>IFERROR(daily_activity3[[#This Row],[TotalDistance]]/daily_activity3[[#This Row],[TotalSteps]],0)</f>
        <v>0</v>
      </c>
      <c r="T620">
        <f>IFERROR(daily_activity3[[#This Row],[TrackerDistance]]/(daily_activity3[[#This Row],[Total Mintues]]*daily_activity3[[#This Row],[Step Length]]),0)</f>
        <v>0</v>
      </c>
      <c r="U620">
        <v>644</v>
      </c>
      <c r="V620">
        <v>961</v>
      </c>
      <c r="W620">
        <v>317</v>
      </c>
    </row>
    <row r="621" spans="1:23" x14ac:dyDescent="0.3">
      <c r="A621">
        <v>1844505072</v>
      </c>
      <c r="B621" s="1">
        <v>42434</v>
      </c>
      <c r="C621" t="str">
        <f t="shared" si="9"/>
        <v>Saturday</v>
      </c>
      <c r="D621">
        <v>4059</v>
      </c>
      <c r="E621">
        <v>2.6800000669999999</v>
      </c>
      <c r="F621">
        <v>2.6800000669999999</v>
      </c>
      <c r="G621">
        <v>0</v>
      </c>
      <c r="H621">
        <v>0</v>
      </c>
      <c r="I621">
        <v>0</v>
      </c>
      <c r="J621">
        <v>2.6800000669999999</v>
      </c>
      <c r="K621">
        <v>0</v>
      </c>
      <c r="L621">
        <v>0</v>
      </c>
      <c r="M621">
        <v>0</v>
      </c>
      <c r="N621">
        <v>184</v>
      </c>
      <c r="O621">
        <v>1256</v>
      </c>
      <c r="P621">
        <v>1742</v>
      </c>
      <c r="Q621">
        <f>SUM(daily_activity3[[#This Row],[VeryActiveMinutes]:[SedentaryMinutes]])</f>
        <v>1440</v>
      </c>
      <c r="R621">
        <f>daily_activity3[[#This Row],[Total Mintues]]/60</f>
        <v>24</v>
      </c>
      <c r="S621">
        <f>IFERROR(daily_activity3[[#This Row],[TotalDistance]]/daily_activity3[[#This Row],[TotalSteps]],0)</f>
        <v>6.6026116457255479E-4</v>
      </c>
      <c r="T621">
        <f>IFERROR(daily_activity3[[#This Row],[TrackerDistance]]/(daily_activity3[[#This Row],[Total Mintues]]*daily_activity3[[#This Row],[Step Length]]),0)</f>
        <v>2.8187500000000001</v>
      </c>
      <c r="U621">
        <v>644</v>
      </c>
      <c r="V621">
        <v>961</v>
      </c>
      <c r="W621">
        <v>317</v>
      </c>
    </row>
    <row r="622" spans="1:23" x14ac:dyDescent="0.3">
      <c r="A622">
        <v>1844505072</v>
      </c>
      <c r="B622" s="1">
        <v>42465</v>
      </c>
      <c r="C622" t="str">
        <f t="shared" si="9"/>
        <v>Tuesday</v>
      </c>
      <c r="D622">
        <v>2080</v>
      </c>
      <c r="E622">
        <v>1.3700000050000001</v>
      </c>
      <c r="F622">
        <v>1.3700000050000001</v>
      </c>
      <c r="G622">
        <v>0</v>
      </c>
      <c r="H622">
        <v>0</v>
      </c>
      <c r="I622">
        <v>0</v>
      </c>
      <c r="J622">
        <v>1.3700000050000001</v>
      </c>
      <c r="K622">
        <v>0</v>
      </c>
      <c r="L622">
        <v>0</v>
      </c>
      <c r="M622">
        <v>0</v>
      </c>
      <c r="N622">
        <v>87</v>
      </c>
      <c r="O622">
        <v>1353</v>
      </c>
      <c r="P622">
        <v>1549</v>
      </c>
      <c r="Q622">
        <f>SUM(daily_activity3[[#This Row],[VeryActiveMinutes]:[SedentaryMinutes]])</f>
        <v>1440</v>
      </c>
      <c r="R622">
        <f>daily_activity3[[#This Row],[Total Mintues]]/60</f>
        <v>24</v>
      </c>
      <c r="S622">
        <f>IFERROR(daily_activity3[[#This Row],[TotalDistance]]/daily_activity3[[#This Row],[TotalSteps]],0)</f>
        <v>6.5865384855769236E-4</v>
      </c>
      <c r="T622">
        <f>IFERROR(daily_activity3[[#This Row],[TrackerDistance]]/(daily_activity3[[#This Row],[Total Mintues]]*daily_activity3[[#This Row],[Step Length]]),0)</f>
        <v>1.4444444444444444</v>
      </c>
      <c r="U622">
        <v>644</v>
      </c>
      <c r="V622">
        <v>961</v>
      </c>
      <c r="W622">
        <v>317</v>
      </c>
    </row>
    <row r="623" spans="1:23" x14ac:dyDescent="0.3">
      <c r="A623">
        <v>1844505072</v>
      </c>
      <c r="B623" s="1">
        <v>42495</v>
      </c>
      <c r="C623" t="str">
        <f t="shared" si="9"/>
        <v>Thursday</v>
      </c>
      <c r="D623">
        <v>2237</v>
      </c>
      <c r="E623">
        <v>1.480000019</v>
      </c>
      <c r="F623">
        <v>1.480000019</v>
      </c>
      <c r="G623">
        <v>0</v>
      </c>
      <c r="H623">
        <v>0</v>
      </c>
      <c r="I623">
        <v>0</v>
      </c>
      <c r="J623">
        <v>1.480000019</v>
      </c>
      <c r="K623">
        <v>0</v>
      </c>
      <c r="L623">
        <v>0</v>
      </c>
      <c r="M623">
        <v>0</v>
      </c>
      <c r="N623">
        <v>120</v>
      </c>
      <c r="O623">
        <v>1320</v>
      </c>
      <c r="P623">
        <v>1589</v>
      </c>
      <c r="Q623">
        <f>SUM(daily_activity3[[#This Row],[VeryActiveMinutes]:[SedentaryMinutes]])</f>
        <v>1440</v>
      </c>
      <c r="R623">
        <f>daily_activity3[[#This Row],[Total Mintues]]/60</f>
        <v>24</v>
      </c>
      <c r="S623">
        <f>IFERROR(daily_activity3[[#This Row],[TotalDistance]]/daily_activity3[[#This Row],[TotalSteps]],0)</f>
        <v>6.6160036611533307E-4</v>
      </c>
      <c r="T623">
        <f>IFERROR(daily_activity3[[#This Row],[TrackerDistance]]/(daily_activity3[[#This Row],[Total Mintues]]*daily_activity3[[#This Row],[Step Length]]),0)</f>
        <v>1.5534722222222221</v>
      </c>
      <c r="U623">
        <v>644</v>
      </c>
      <c r="V623">
        <v>961</v>
      </c>
      <c r="W623">
        <v>317</v>
      </c>
    </row>
    <row r="624" spans="1:23" x14ac:dyDescent="0.3">
      <c r="A624">
        <v>1844505072</v>
      </c>
      <c r="B624" s="1">
        <v>42526</v>
      </c>
      <c r="C624" t="str">
        <f t="shared" si="9"/>
        <v>Sunday</v>
      </c>
      <c r="D624">
        <v>44</v>
      </c>
      <c r="E624">
        <v>2.9999998999999999E-2</v>
      </c>
      <c r="F624">
        <v>2.9999998999999999E-2</v>
      </c>
      <c r="G624">
        <v>0</v>
      </c>
      <c r="H624">
        <v>0</v>
      </c>
      <c r="I624">
        <v>0</v>
      </c>
      <c r="J624">
        <v>2.9999998999999999E-2</v>
      </c>
      <c r="K624">
        <v>0</v>
      </c>
      <c r="L624">
        <v>0</v>
      </c>
      <c r="M624">
        <v>0</v>
      </c>
      <c r="N624">
        <v>2</v>
      </c>
      <c r="O624">
        <v>1438</v>
      </c>
      <c r="P624">
        <v>1351</v>
      </c>
      <c r="Q624">
        <f>SUM(daily_activity3[[#This Row],[VeryActiveMinutes]:[SedentaryMinutes]])</f>
        <v>1440</v>
      </c>
      <c r="R624">
        <f>daily_activity3[[#This Row],[Total Mintues]]/60</f>
        <v>24</v>
      </c>
      <c r="S624">
        <f>IFERROR(daily_activity3[[#This Row],[TotalDistance]]/daily_activity3[[#This Row],[TotalSteps]],0)</f>
        <v>6.8181815909090912E-4</v>
      </c>
      <c r="T624">
        <f>IFERROR(daily_activity3[[#This Row],[TrackerDistance]]/(daily_activity3[[#This Row],[Total Mintues]]*daily_activity3[[#This Row],[Step Length]]),0)</f>
        <v>3.0555555555555555E-2</v>
      </c>
      <c r="U624">
        <v>644</v>
      </c>
      <c r="V624">
        <v>961</v>
      </c>
      <c r="W624">
        <v>317</v>
      </c>
    </row>
    <row r="625" spans="1:23" x14ac:dyDescent="0.3">
      <c r="A625">
        <v>1844505072</v>
      </c>
      <c r="B625" s="1">
        <v>42556</v>
      </c>
      <c r="C625" t="str">
        <f t="shared" si="9"/>
        <v>Tuesday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1440</v>
      </c>
      <c r="P625">
        <v>1347</v>
      </c>
      <c r="Q625">
        <f>SUM(daily_activity3[[#This Row],[VeryActiveMinutes]:[SedentaryMinutes]])</f>
        <v>1440</v>
      </c>
      <c r="R625">
        <f>daily_activity3[[#This Row],[Total Mintues]]/60</f>
        <v>24</v>
      </c>
      <c r="S625">
        <f>IFERROR(daily_activity3[[#This Row],[TotalDistance]]/daily_activity3[[#This Row],[TotalSteps]],0)</f>
        <v>0</v>
      </c>
      <c r="T625">
        <f>IFERROR(daily_activity3[[#This Row],[TrackerDistance]]/(daily_activity3[[#This Row],[Total Mintues]]*daily_activity3[[#This Row],[Step Length]]),0)</f>
        <v>0</v>
      </c>
      <c r="U625">
        <v>644</v>
      </c>
      <c r="V625">
        <v>961</v>
      </c>
      <c r="W625">
        <v>317</v>
      </c>
    </row>
    <row r="626" spans="1:23" x14ac:dyDescent="0.3">
      <c r="A626">
        <v>1844505072</v>
      </c>
      <c r="B626" s="1">
        <v>42587</v>
      </c>
      <c r="C626" t="str">
        <f t="shared" si="9"/>
        <v>Friday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1440</v>
      </c>
      <c r="P626">
        <v>1347</v>
      </c>
      <c r="Q626">
        <f>SUM(daily_activity3[[#This Row],[VeryActiveMinutes]:[SedentaryMinutes]])</f>
        <v>1440</v>
      </c>
      <c r="R626">
        <f>daily_activity3[[#This Row],[Total Mintues]]/60</f>
        <v>24</v>
      </c>
      <c r="S626">
        <f>IFERROR(daily_activity3[[#This Row],[TotalDistance]]/daily_activity3[[#This Row],[TotalSteps]],0)</f>
        <v>0</v>
      </c>
      <c r="T626">
        <f>IFERROR(daily_activity3[[#This Row],[TrackerDistance]]/(daily_activity3[[#This Row],[Total Mintues]]*daily_activity3[[#This Row],[Step Length]]),0)</f>
        <v>0</v>
      </c>
      <c r="U626">
        <v>644</v>
      </c>
      <c r="V626">
        <v>961</v>
      </c>
      <c r="W626">
        <v>317</v>
      </c>
    </row>
    <row r="627" spans="1:23" x14ac:dyDescent="0.3">
      <c r="A627">
        <v>1844505072</v>
      </c>
      <c r="B627" s="1">
        <v>42618</v>
      </c>
      <c r="C627" t="str">
        <f t="shared" si="9"/>
        <v>Monday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1440</v>
      </c>
      <c r="P627">
        <v>1347</v>
      </c>
      <c r="Q627">
        <f>SUM(daily_activity3[[#This Row],[VeryActiveMinutes]:[SedentaryMinutes]])</f>
        <v>1440</v>
      </c>
      <c r="R627">
        <f>daily_activity3[[#This Row],[Total Mintues]]/60</f>
        <v>24</v>
      </c>
      <c r="S627">
        <f>IFERROR(daily_activity3[[#This Row],[TotalDistance]]/daily_activity3[[#This Row],[TotalSteps]],0)</f>
        <v>0</v>
      </c>
      <c r="T627">
        <f>IFERROR(daily_activity3[[#This Row],[TrackerDistance]]/(daily_activity3[[#This Row],[Total Mintues]]*daily_activity3[[#This Row],[Step Length]]),0)</f>
        <v>0</v>
      </c>
      <c r="U627">
        <v>644</v>
      </c>
      <c r="V627">
        <v>961</v>
      </c>
      <c r="W627">
        <v>317</v>
      </c>
    </row>
    <row r="628" spans="1:23" x14ac:dyDescent="0.3">
      <c r="A628">
        <v>1844505072</v>
      </c>
      <c r="B628" s="1">
        <v>42648</v>
      </c>
      <c r="C628" t="str">
        <f t="shared" si="9"/>
        <v>Wednesday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1440</v>
      </c>
      <c r="P628">
        <v>1347</v>
      </c>
      <c r="Q628">
        <f>SUM(daily_activity3[[#This Row],[VeryActiveMinutes]:[SedentaryMinutes]])</f>
        <v>1440</v>
      </c>
      <c r="R628">
        <f>daily_activity3[[#This Row],[Total Mintues]]/60</f>
        <v>24</v>
      </c>
      <c r="S628">
        <f>IFERROR(daily_activity3[[#This Row],[TotalDistance]]/daily_activity3[[#This Row],[TotalSteps]],0)</f>
        <v>0</v>
      </c>
      <c r="T628">
        <f>IFERROR(daily_activity3[[#This Row],[TrackerDistance]]/(daily_activity3[[#This Row],[Total Mintues]]*daily_activity3[[#This Row],[Step Length]]),0)</f>
        <v>0</v>
      </c>
      <c r="U628">
        <v>644</v>
      </c>
      <c r="V628">
        <v>961</v>
      </c>
      <c r="W628">
        <v>317</v>
      </c>
    </row>
    <row r="629" spans="1:23" x14ac:dyDescent="0.3">
      <c r="A629">
        <v>1844505072</v>
      </c>
      <c r="B629" s="1">
        <v>42679</v>
      </c>
      <c r="C629" t="str">
        <f t="shared" si="9"/>
        <v>Saturday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1440</v>
      </c>
      <c r="P629">
        <v>1347</v>
      </c>
      <c r="Q629">
        <f>SUM(daily_activity3[[#This Row],[VeryActiveMinutes]:[SedentaryMinutes]])</f>
        <v>1440</v>
      </c>
      <c r="R629">
        <f>daily_activity3[[#This Row],[Total Mintues]]/60</f>
        <v>24</v>
      </c>
      <c r="S629">
        <f>IFERROR(daily_activity3[[#This Row],[TotalDistance]]/daily_activity3[[#This Row],[TotalSteps]],0)</f>
        <v>0</v>
      </c>
      <c r="T629">
        <f>IFERROR(daily_activity3[[#This Row],[TrackerDistance]]/(daily_activity3[[#This Row],[Total Mintues]]*daily_activity3[[#This Row],[Step Length]]),0)</f>
        <v>0</v>
      </c>
      <c r="U629">
        <v>644</v>
      </c>
      <c r="V629">
        <v>961</v>
      </c>
      <c r="W629">
        <v>317</v>
      </c>
    </row>
    <row r="630" spans="1:23" x14ac:dyDescent="0.3">
      <c r="A630">
        <v>1844505072</v>
      </c>
      <c r="B630" s="1">
        <v>42709</v>
      </c>
      <c r="C630" t="str">
        <f t="shared" si="9"/>
        <v>Monday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711</v>
      </c>
      <c r="P630">
        <v>665</v>
      </c>
      <c r="Q630">
        <f>SUM(daily_activity3[[#This Row],[VeryActiveMinutes]:[SedentaryMinutes]])</f>
        <v>711</v>
      </c>
      <c r="R630">
        <f>daily_activity3[[#This Row],[Total Mintues]]/60</f>
        <v>11.85</v>
      </c>
      <c r="S630">
        <f>IFERROR(daily_activity3[[#This Row],[TotalDistance]]/daily_activity3[[#This Row],[TotalSteps]],0)</f>
        <v>0</v>
      </c>
      <c r="T630">
        <f>IFERROR(daily_activity3[[#This Row],[TrackerDistance]]/(daily_activity3[[#This Row],[Total Mintues]]*daily_activity3[[#This Row],[Step Length]]),0)</f>
        <v>0</v>
      </c>
      <c r="U630">
        <v>644</v>
      </c>
      <c r="V630">
        <v>961</v>
      </c>
      <c r="W630">
        <v>317</v>
      </c>
    </row>
    <row r="631" spans="1:23" x14ac:dyDescent="0.3">
      <c r="A631">
        <v>1927972279</v>
      </c>
      <c r="B631" s="1">
        <v>42708</v>
      </c>
      <c r="C631" t="str">
        <f t="shared" si="9"/>
        <v>Sunday</v>
      </c>
      <c r="D631">
        <v>678</v>
      </c>
      <c r="E631">
        <v>0.469999999</v>
      </c>
      <c r="F631">
        <v>0.469999999</v>
      </c>
      <c r="G631">
        <v>0</v>
      </c>
      <c r="H631">
        <v>0</v>
      </c>
      <c r="I631">
        <v>0</v>
      </c>
      <c r="J631">
        <v>0.469999999</v>
      </c>
      <c r="K631">
        <v>0</v>
      </c>
      <c r="L631">
        <v>0</v>
      </c>
      <c r="M631">
        <v>0</v>
      </c>
      <c r="N631">
        <v>55</v>
      </c>
      <c r="O631">
        <v>734</v>
      </c>
      <c r="P631">
        <v>2220</v>
      </c>
      <c r="Q631">
        <f>SUM(daily_activity3[[#This Row],[VeryActiveMinutes]:[SedentaryMinutes]])</f>
        <v>789</v>
      </c>
      <c r="R631">
        <f>daily_activity3[[#This Row],[Total Mintues]]/60</f>
        <v>13.15</v>
      </c>
      <c r="S631">
        <f>IFERROR(daily_activity3[[#This Row],[TotalDistance]]/daily_activity3[[#This Row],[TotalSteps]],0)</f>
        <v>6.9321533775811212E-4</v>
      </c>
      <c r="T631">
        <f>IFERROR(daily_activity3[[#This Row],[TrackerDistance]]/(daily_activity3[[#This Row],[Total Mintues]]*daily_activity3[[#This Row],[Step Length]]),0)</f>
        <v>0.85931558935361219</v>
      </c>
      <c r="U631">
        <v>398</v>
      </c>
      <c r="V631">
        <v>422</v>
      </c>
      <c r="W631">
        <v>24</v>
      </c>
    </row>
    <row r="632" spans="1:23" x14ac:dyDescent="0.3">
      <c r="A632">
        <v>1927972279</v>
      </c>
      <c r="B632" s="1">
        <v>42374</v>
      </c>
      <c r="C632" t="str">
        <f t="shared" si="9"/>
        <v>Tuesday</v>
      </c>
      <c r="D632">
        <v>2704</v>
      </c>
      <c r="E632">
        <v>1.8700000050000001</v>
      </c>
      <c r="F632">
        <v>1.8700000050000001</v>
      </c>
      <c r="G632">
        <v>0</v>
      </c>
      <c r="H632">
        <v>1.0099999900000001</v>
      </c>
      <c r="I632">
        <v>2.9999998999999999E-2</v>
      </c>
      <c r="J632">
        <v>0.829999983</v>
      </c>
      <c r="K632">
        <v>0</v>
      </c>
      <c r="L632">
        <v>14</v>
      </c>
      <c r="M632">
        <v>1</v>
      </c>
      <c r="N632">
        <v>70</v>
      </c>
      <c r="O632">
        <v>1355</v>
      </c>
      <c r="P632">
        <v>2411</v>
      </c>
      <c r="Q632">
        <f>SUM(daily_activity3[[#This Row],[VeryActiveMinutes]:[SedentaryMinutes]])</f>
        <v>1440</v>
      </c>
      <c r="R632">
        <f>daily_activity3[[#This Row],[Total Mintues]]/60</f>
        <v>24</v>
      </c>
      <c r="S632">
        <f>IFERROR(daily_activity3[[#This Row],[TotalDistance]]/daily_activity3[[#This Row],[TotalSteps]],0)</f>
        <v>6.9156804918639057E-4</v>
      </c>
      <c r="T632">
        <f>IFERROR(daily_activity3[[#This Row],[TrackerDistance]]/(daily_activity3[[#This Row],[Total Mintues]]*daily_activity3[[#This Row],[Step Length]]),0)</f>
        <v>1.8777777777777778</v>
      </c>
      <c r="U632">
        <v>398</v>
      </c>
      <c r="V632">
        <v>422</v>
      </c>
      <c r="W632">
        <v>24</v>
      </c>
    </row>
    <row r="633" spans="1:23" x14ac:dyDescent="0.3">
      <c r="A633">
        <v>1927972279</v>
      </c>
      <c r="B633" s="1">
        <v>42405</v>
      </c>
      <c r="C633" t="str">
        <f t="shared" si="9"/>
        <v>Friday</v>
      </c>
      <c r="D633">
        <v>3790</v>
      </c>
      <c r="E633">
        <v>2.619999886</v>
      </c>
      <c r="F633">
        <v>2.619999886</v>
      </c>
      <c r="G633">
        <v>0</v>
      </c>
      <c r="H633">
        <v>1.1599999670000001</v>
      </c>
      <c r="I633">
        <v>0.30000001199999998</v>
      </c>
      <c r="J633">
        <v>1.1599999670000001</v>
      </c>
      <c r="K633">
        <v>0</v>
      </c>
      <c r="L633">
        <v>16</v>
      </c>
      <c r="M633">
        <v>8</v>
      </c>
      <c r="N633">
        <v>94</v>
      </c>
      <c r="O633">
        <v>1322</v>
      </c>
      <c r="P633">
        <v>2505</v>
      </c>
      <c r="Q633">
        <f>SUM(daily_activity3[[#This Row],[VeryActiveMinutes]:[SedentaryMinutes]])</f>
        <v>1440</v>
      </c>
      <c r="R633">
        <f>daily_activity3[[#This Row],[Total Mintues]]/60</f>
        <v>24</v>
      </c>
      <c r="S633">
        <f>IFERROR(daily_activity3[[#This Row],[TotalDistance]]/daily_activity3[[#This Row],[TotalSteps]],0)</f>
        <v>6.912928459102902E-4</v>
      </c>
      <c r="T633">
        <f>IFERROR(daily_activity3[[#This Row],[TrackerDistance]]/(daily_activity3[[#This Row],[Total Mintues]]*daily_activity3[[#This Row],[Step Length]]),0)</f>
        <v>2.6319444444444446</v>
      </c>
      <c r="U633">
        <v>398</v>
      </c>
      <c r="V633">
        <v>422</v>
      </c>
      <c r="W633">
        <v>24</v>
      </c>
    </row>
    <row r="634" spans="1:23" x14ac:dyDescent="0.3">
      <c r="A634">
        <v>1927972279</v>
      </c>
      <c r="B634" s="1">
        <v>42434</v>
      </c>
      <c r="C634" t="str">
        <f t="shared" si="9"/>
        <v>Saturday</v>
      </c>
      <c r="D634">
        <v>1326</v>
      </c>
      <c r="E634">
        <v>0.920000017</v>
      </c>
      <c r="F634">
        <v>0.920000017</v>
      </c>
      <c r="G634">
        <v>0</v>
      </c>
      <c r="H634">
        <v>0.730000019</v>
      </c>
      <c r="I634">
        <v>0</v>
      </c>
      <c r="J634">
        <v>0.18000000699999999</v>
      </c>
      <c r="K634">
        <v>0</v>
      </c>
      <c r="L634">
        <v>10</v>
      </c>
      <c r="M634">
        <v>0</v>
      </c>
      <c r="N634">
        <v>17</v>
      </c>
      <c r="O634">
        <v>1413</v>
      </c>
      <c r="P634">
        <v>2195</v>
      </c>
      <c r="Q634">
        <f>SUM(daily_activity3[[#This Row],[VeryActiveMinutes]:[SedentaryMinutes]])</f>
        <v>1440</v>
      </c>
      <c r="R634">
        <f>daily_activity3[[#This Row],[Total Mintues]]/60</f>
        <v>24</v>
      </c>
      <c r="S634">
        <f>IFERROR(daily_activity3[[#This Row],[TotalDistance]]/daily_activity3[[#This Row],[TotalSteps]],0)</f>
        <v>6.9381600075414781E-4</v>
      </c>
      <c r="T634">
        <f>IFERROR(daily_activity3[[#This Row],[TrackerDistance]]/(daily_activity3[[#This Row],[Total Mintues]]*daily_activity3[[#This Row],[Step Length]]),0)</f>
        <v>0.92083333333333339</v>
      </c>
      <c r="U634">
        <v>398</v>
      </c>
      <c r="V634">
        <v>422</v>
      </c>
      <c r="W634">
        <v>24</v>
      </c>
    </row>
    <row r="635" spans="1:23" x14ac:dyDescent="0.3">
      <c r="A635">
        <v>1927972279</v>
      </c>
      <c r="B635" s="1">
        <v>42465</v>
      </c>
      <c r="C635" t="str">
        <f t="shared" si="9"/>
        <v>Tuesday</v>
      </c>
      <c r="D635">
        <v>1786</v>
      </c>
      <c r="E635">
        <v>1.2400000099999999</v>
      </c>
      <c r="F635">
        <v>1.2400000099999999</v>
      </c>
      <c r="G635">
        <v>0</v>
      </c>
      <c r="H635">
        <v>0</v>
      </c>
      <c r="I635">
        <v>0</v>
      </c>
      <c r="J635">
        <v>1.2400000099999999</v>
      </c>
      <c r="K635">
        <v>0</v>
      </c>
      <c r="L635">
        <v>0</v>
      </c>
      <c r="M635">
        <v>0</v>
      </c>
      <c r="N635">
        <v>87</v>
      </c>
      <c r="O635">
        <v>1353</v>
      </c>
      <c r="P635">
        <v>2338</v>
      </c>
      <c r="Q635">
        <f>SUM(daily_activity3[[#This Row],[VeryActiveMinutes]:[SedentaryMinutes]])</f>
        <v>1440</v>
      </c>
      <c r="R635">
        <f>daily_activity3[[#This Row],[Total Mintues]]/60</f>
        <v>24</v>
      </c>
      <c r="S635">
        <f>IFERROR(daily_activity3[[#This Row],[TotalDistance]]/daily_activity3[[#This Row],[TotalSteps]],0)</f>
        <v>6.9428891937290034E-4</v>
      </c>
      <c r="T635">
        <f>IFERROR(daily_activity3[[#This Row],[TrackerDistance]]/(daily_activity3[[#This Row],[Total Mintues]]*daily_activity3[[#This Row],[Step Length]]),0)</f>
        <v>1.2402777777777776</v>
      </c>
      <c r="U635">
        <v>398</v>
      </c>
      <c r="V635">
        <v>422</v>
      </c>
      <c r="W635">
        <v>24</v>
      </c>
    </row>
    <row r="636" spans="1:23" x14ac:dyDescent="0.3">
      <c r="A636">
        <v>1927972279</v>
      </c>
      <c r="B636" s="1">
        <v>42495</v>
      </c>
      <c r="C636" t="str">
        <f t="shared" si="9"/>
        <v>Thursday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1440</v>
      </c>
      <c r="P636">
        <v>2063</v>
      </c>
      <c r="Q636">
        <f>SUM(daily_activity3[[#This Row],[VeryActiveMinutes]:[SedentaryMinutes]])</f>
        <v>1440</v>
      </c>
      <c r="R636">
        <f>daily_activity3[[#This Row],[Total Mintues]]/60</f>
        <v>24</v>
      </c>
      <c r="S636">
        <f>IFERROR(daily_activity3[[#This Row],[TotalDistance]]/daily_activity3[[#This Row],[TotalSteps]],0)</f>
        <v>0</v>
      </c>
      <c r="T636">
        <f>IFERROR(daily_activity3[[#This Row],[TrackerDistance]]/(daily_activity3[[#This Row],[Total Mintues]]*daily_activity3[[#This Row],[Step Length]]),0)</f>
        <v>0</v>
      </c>
      <c r="U636">
        <v>398</v>
      </c>
      <c r="V636">
        <v>422</v>
      </c>
      <c r="W636">
        <v>24</v>
      </c>
    </row>
    <row r="637" spans="1:23" x14ac:dyDescent="0.3">
      <c r="A637">
        <v>1927972279</v>
      </c>
      <c r="B637" s="1">
        <v>42526</v>
      </c>
      <c r="C637" t="str">
        <f t="shared" si="9"/>
        <v>Sunday</v>
      </c>
      <c r="D637">
        <v>2091</v>
      </c>
      <c r="E637">
        <v>1.4500000479999999</v>
      </c>
      <c r="F637">
        <v>1.4500000479999999</v>
      </c>
      <c r="G637">
        <v>0</v>
      </c>
      <c r="H637">
        <v>0</v>
      </c>
      <c r="I637">
        <v>0</v>
      </c>
      <c r="J637">
        <v>1.4500000479999999</v>
      </c>
      <c r="K637">
        <v>0</v>
      </c>
      <c r="L637">
        <v>0</v>
      </c>
      <c r="M637">
        <v>0</v>
      </c>
      <c r="N637">
        <v>108</v>
      </c>
      <c r="O637">
        <v>1332</v>
      </c>
      <c r="P637">
        <v>2383</v>
      </c>
      <c r="Q637">
        <f>SUM(daily_activity3[[#This Row],[VeryActiveMinutes]:[SedentaryMinutes]])</f>
        <v>1440</v>
      </c>
      <c r="R637">
        <f>daily_activity3[[#This Row],[Total Mintues]]/60</f>
        <v>24</v>
      </c>
      <c r="S637">
        <f>IFERROR(daily_activity3[[#This Row],[TotalDistance]]/daily_activity3[[#This Row],[TotalSteps]],0)</f>
        <v>6.934481339072214E-4</v>
      </c>
      <c r="T637">
        <f>IFERROR(daily_activity3[[#This Row],[TrackerDistance]]/(daily_activity3[[#This Row],[Total Mintues]]*daily_activity3[[#This Row],[Step Length]]),0)</f>
        <v>1.4520833333333334</v>
      </c>
      <c r="U637">
        <v>398</v>
      </c>
      <c r="V637">
        <v>422</v>
      </c>
      <c r="W637">
        <v>24</v>
      </c>
    </row>
    <row r="638" spans="1:23" x14ac:dyDescent="0.3">
      <c r="A638">
        <v>1927972279</v>
      </c>
      <c r="B638" s="1">
        <v>42556</v>
      </c>
      <c r="C638" t="str">
        <f t="shared" si="9"/>
        <v>Tuesday</v>
      </c>
      <c r="D638">
        <v>1510</v>
      </c>
      <c r="E638">
        <v>1.039999962</v>
      </c>
      <c r="F638">
        <v>1.039999962</v>
      </c>
      <c r="G638">
        <v>0</v>
      </c>
      <c r="H638">
        <v>0</v>
      </c>
      <c r="I638">
        <v>0</v>
      </c>
      <c r="J638">
        <v>1.039999962</v>
      </c>
      <c r="K638">
        <v>0</v>
      </c>
      <c r="L638">
        <v>0</v>
      </c>
      <c r="M638">
        <v>0</v>
      </c>
      <c r="N638">
        <v>48</v>
      </c>
      <c r="O638">
        <v>1392</v>
      </c>
      <c r="P638">
        <v>2229</v>
      </c>
      <c r="Q638">
        <f>SUM(daily_activity3[[#This Row],[VeryActiveMinutes]:[SedentaryMinutes]])</f>
        <v>1440</v>
      </c>
      <c r="R638">
        <f>daily_activity3[[#This Row],[Total Mintues]]/60</f>
        <v>24</v>
      </c>
      <c r="S638">
        <f>IFERROR(daily_activity3[[#This Row],[TotalDistance]]/daily_activity3[[#This Row],[TotalSteps]],0)</f>
        <v>6.8874169668874173E-4</v>
      </c>
      <c r="T638">
        <f>IFERROR(daily_activity3[[#This Row],[TrackerDistance]]/(daily_activity3[[#This Row],[Total Mintues]]*daily_activity3[[#This Row],[Step Length]]),0)</f>
        <v>1.0486111111111112</v>
      </c>
      <c r="U638">
        <v>398</v>
      </c>
      <c r="V638">
        <v>422</v>
      </c>
      <c r="W638">
        <v>24</v>
      </c>
    </row>
    <row r="639" spans="1:23" x14ac:dyDescent="0.3">
      <c r="A639">
        <v>1927972279</v>
      </c>
      <c r="B639" s="1">
        <v>42587</v>
      </c>
      <c r="C639" t="str">
        <f t="shared" si="9"/>
        <v>Friday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1440</v>
      </c>
      <c r="P639">
        <v>2063</v>
      </c>
      <c r="Q639">
        <f>SUM(daily_activity3[[#This Row],[VeryActiveMinutes]:[SedentaryMinutes]])</f>
        <v>1440</v>
      </c>
      <c r="R639">
        <f>daily_activity3[[#This Row],[Total Mintues]]/60</f>
        <v>24</v>
      </c>
      <c r="S639">
        <f>IFERROR(daily_activity3[[#This Row],[TotalDistance]]/daily_activity3[[#This Row],[TotalSteps]],0)</f>
        <v>0</v>
      </c>
      <c r="T639">
        <f>IFERROR(daily_activity3[[#This Row],[TrackerDistance]]/(daily_activity3[[#This Row],[Total Mintues]]*daily_activity3[[#This Row],[Step Length]]),0)</f>
        <v>0</v>
      </c>
      <c r="U639">
        <v>398</v>
      </c>
      <c r="V639">
        <v>422</v>
      </c>
      <c r="W639">
        <v>24</v>
      </c>
    </row>
    <row r="640" spans="1:23" x14ac:dyDescent="0.3">
      <c r="A640">
        <v>1927972279</v>
      </c>
      <c r="B640" s="1">
        <v>42618</v>
      </c>
      <c r="C640" t="str">
        <f t="shared" si="9"/>
        <v>Monday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1440</v>
      </c>
      <c r="P640">
        <v>2063</v>
      </c>
      <c r="Q640">
        <f>SUM(daily_activity3[[#This Row],[VeryActiveMinutes]:[SedentaryMinutes]])</f>
        <v>1440</v>
      </c>
      <c r="R640">
        <f>daily_activity3[[#This Row],[Total Mintues]]/60</f>
        <v>24</v>
      </c>
      <c r="S640">
        <f>IFERROR(daily_activity3[[#This Row],[TotalDistance]]/daily_activity3[[#This Row],[TotalSteps]],0)</f>
        <v>0</v>
      </c>
      <c r="T640">
        <f>IFERROR(daily_activity3[[#This Row],[TrackerDistance]]/(daily_activity3[[#This Row],[Total Mintues]]*daily_activity3[[#This Row],[Step Length]]),0)</f>
        <v>0</v>
      </c>
      <c r="U640">
        <v>398</v>
      </c>
      <c r="V640">
        <v>422</v>
      </c>
      <c r="W640">
        <v>24</v>
      </c>
    </row>
    <row r="641" spans="1:23" x14ac:dyDescent="0.3">
      <c r="A641">
        <v>1927972279</v>
      </c>
      <c r="B641" s="1">
        <v>42648</v>
      </c>
      <c r="C641" t="str">
        <f t="shared" si="9"/>
        <v>Wednesday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1440</v>
      </c>
      <c r="P641">
        <v>2063</v>
      </c>
      <c r="Q641">
        <f>SUM(daily_activity3[[#This Row],[VeryActiveMinutes]:[SedentaryMinutes]])</f>
        <v>1440</v>
      </c>
      <c r="R641">
        <f>daily_activity3[[#This Row],[Total Mintues]]/60</f>
        <v>24</v>
      </c>
      <c r="S641">
        <f>IFERROR(daily_activity3[[#This Row],[TotalDistance]]/daily_activity3[[#This Row],[TotalSteps]],0)</f>
        <v>0</v>
      </c>
      <c r="T641">
        <f>IFERROR(daily_activity3[[#This Row],[TrackerDistance]]/(daily_activity3[[#This Row],[Total Mintues]]*daily_activity3[[#This Row],[Step Length]]),0)</f>
        <v>0</v>
      </c>
      <c r="U641">
        <v>398</v>
      </c>
      <c r="V641">
        <v>422</v>
      </c>
      <c r="W641">
        <v>24</v>
      </c>
    </row>
    <row r="642" spans="1:23" x14ac:dyDescent="0.3">
      <c r="A642">
        <v>1927972279</v>
      </c>
      <c r="B642" s="1">
        <v>42679</v>
      </c>
      <c r="C642" t="str">
        <f t="shared" si="9"/>
        <v>Saturday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1440</v>
      </c>
      <c r="P642">
        <v>2063</v>
      </c>
      <c r="Q642">
        <f>SUM(daily_activity3[[#This Row],[VeryActiveMinutes]:[SedentaryMinutes]])</f>
        <v>1440</v>
      </c>
      <c r="R642">
        <f>daily_activity3[[#This Row],[Total Mintues]]/60</f>
        <v>24</v>
      </c>
      <c r="S642">
        <f>IFERROR(daily_activity3[[#This Row],[TotalDistance]]/daily_activity3[[#This Row],[TotalSteps]],0)</f>
        <v>0</v>
      </c>
      <c r="T642">
        <f>IFERROR(daily_activity3[[#This Row],[TrackerDistance]]/(daily_activity3[[#This Row],[Total Mintues]]*daily_activity3[[#This Row],[Step Length]]),0)</f>
        <v>0</v>
      </c>
      <c r="U642">
        <v>398</v>
      </c>
      <c r="V642">
        <v>422</v>
      </c>
      <c r="W642">
        <v>24</v>
      </c>
    </row>
    <row r="643" spans="1:23" x14ac:dyDescent="0.3">
      <c r="A643">
        <v>1927972279</v>
      </c>
      <c r="B643" s="1">
        <v>42709</v>
      </c>
      <c r="C643" t="str">
        <f t="shared" ref="C643:C706" si="10">TEXT(B643,"dddd")</f>
        <v>Monday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966</v>
      </c>
      <c r="P643">
        <v>1383</v>
      </c>
      <c r="Q643">
        <f>SUM(daily_activity3[[#This Row],[VeryActiveMinutes]:[SedentaryMinutes]])</f>
        <v>966</v>
      </c>
      <c r="R643">
        <f>daily_activity3[[#This Row],[Total Mintues]]/60</f>
        <v>16.100000000000001</v>
      </c>
      <c r="S643">
        <f>IFERROR(daily_activity3[[#This Row],[TotalDistance]]/daily_activity3[[#This Row],[TotalSteps]],0)</f>
        <v>0</v>
      </c>
      <c r="T643">
        <f>IFERROR(daily_activity3[[#This Row],[TrackerDistance]]/(daily_activity3[[#This Row],[Total Mintues]]*daily_activity3[[#This Row],[Step Length]]),0)</f>
        <v>0</v>
      </c>
      <c r="U643">
        <v>398</v>
      </c>
      <c r="V643">
        <v>422</v>
      </c>
      <c r="W643">
        <v>24</v>
      </c>
    </row>
    <row r="644" spans="1:23" x14ac:dyDescent="0.3">
      <c r="A644">
        <v>2022484408</v>
      </c>
      <c r="B644" s="1">
        <v>42708</v>
      </c>
      <c r="C644" t="str">
        <f t="shared" si="10"/>
        <v>Sunday</v>
      </c>
      <c r="D644">
        <v>11875</v>
      </c>
      <c r="E644">
        <v>8.3400001530000001</v>
      </c>
      <c r="F644">
        <v>8.3400001530000001</v>
      </c>
      <c r="G644">
        <v>0</v>
      </c>
      <c r="H644">
        <v>3.3099999430000002</v>
      </c>
      <c r="I644">
        <v>0.769999981</v>
      </c>
      <c r="J644">
        <v>4.2600002290000001</v>
      </c>
      <c r="K644">
        <v>0</v>
      </c>
      <c r="L644">
        <v>42</v>
      </c>
      <c r="M644">
        <v>14</v>
      </c>
      <c r="N644">
        <v>227</v>
      </c>
      <c r="O644">
        <v>1157</v>
      </c>
      <c r="P644">
        <v>2390</v>
      </c>
      <c r="Q644">
        <f>SUM(daily_activity3[[#This Row],[VeryActiveMinutes]:[SedentaryMinutes]])</f>
        <v>1440</v>
      </c>
      <c r="R644">
        <f>daily_activity3[[#This Row],[Total Mintues]]/60</f>
        <v>24</v>
      </c>
      <c r="S644">
        <f>IFERROR(daily_activity3[[#This Row],[TotalDistance]]/daily_activity3[[#This Row],[TotalSteps]],0)</f>
        <v>7.0231580235789477E-4</v>
      </c>
      <c r="T644">
        <f>IFERROR(daily_activity3[[#This Row],[TrackerDistance]]/(daily_activity3[[#This Row],[Total Mintues]]*daily_activity3[[#This Row],[Step Length]]),0)</f>
        <v>8.2465277777777786</v>
      </c>
      <c r="U644">
        <v>0</v>
      </c>
      <c r="V644">
        <v>0</v>
      </c>
      <c r="W644">
        <v>0</v>
      </c>
    </row>
    <row r="645" spans="1:23" x14ac:dyDescent="0.3">
      <c r="A645">
        <v>2022484408</v>
      </c>
      <c r="B645" s="1">
        <v>42374</v>
      </c>
      <c r="C645" t="str">
        <f t="shared" si="10"/>
        <v>Tuesday</v>
      </c>
      <c r="D645">
        <v>10538</v>
      </c>
      <c r="E645">
        <v>7.4000000950000002</v>
      </c>
      <c r="F645">
        <v>7.4000000950000002</v>
      </c>
      <c r="G645">
        <v>0</v>
      </c>
      <c r="H645">
        <v>1.940000057</v>
      </c>
      <c r="I645">
        <v>0.959999979</v>
      </c>
      <c r="J645">
        <v>4.5</v>
      </c>
      <c r="K645">
        <v>0</v>
      </c>
      <c r="L645">
        <v>25</v>
      </c>
      <c r="M645">
        <v>28</v>
      </c>
      <c r="N645">
        <v>245</v>
      </c>
      <c r="O645">
        <v>1142</v>
      </c>
      <c r="P645">
        <v>2380</v>
      </c>
      <c r="Q645">
        <f>SUM(daily_activity3[[#This Row],[VeryActiveMinutes]:[SedentaryMinutes]])</f>
        <v>1440</v>
      </c>
      <c r="R645">
        <f>daily_activity3[[#This Row],[Total Mintues]]/60</f>
        <v>24</v>
      </c>
      <c r="S645">
        <f>IFERROR(daily_activity3[[#This Row],[TotalDistance]]/daily_activity3[[#This Row],[TotalSteps]],0)</f>
        <v>7.0222054422091479E-4</v>
      </c>
      <c r="T645">
        <f>IFERROR(daily_activity3[[#This Row],[TrackerDistance]]/(daily_activity3[[#This Row],[Total Mintues]]*daily_activity3[[#This Row],[Step Length]]),0)</f>
        <v>7.3180555555555555</v>
      </c>
      <c r="U645">
        <v>0</v>
      </c>
      <c r="V645">
        <v>0</v>
      </c>
      <c r="W645">
        <v>0</v>
      </c>
    </row>
    <row r="646" spans="1:23" x14ac:dyDescent="0.3">
      <c r="A646">
        <v>2022484408</v>
      </c>
      <c r="B646" s="1">
        <v>42405</v>
      </c>
      <c r="C646" t="str">
        <f t="shared" si="10"/>
        <v>Friday</v>
      </c>
      <c r="D646">
        <v>10379</v>
      </c>
      <c r="E646">
        <v>7.2899999619999996</v>
      </c>
      <c r="F646">
        <v>7.2899999619999996</v>
      </c>
      <c r="G646">
        <v>0</v>
      </c>
      <c r="H646">
        <v>2.6099998950000001</v>
      </c>
      <c r="I646">
        <v>0.34000000400000002</v>
      </c>
      <c r="J646">
        <v>4.329999924</v>
      </c>
      <c r="K646">
        <v>0</v>
      </c>
      <c r="L646">
        <v>36</v>
      </c>
      <c r="M646">
        <v>8</v>
      </c>
      <c r="N646">
        <v>277</v>
      </c>
      <c r="O646">
        <v>1119</v>
      </c>
      <c r="P646">
        <v>2473</v>
      </c>
      <c r="Q646">
        <f>SUM(daily_activity3[[#This Row],[VeryActiveMinutes]:[SedentaryMinutes]])</f>
        <v>1440</v>
      </c>
      <c r="R646">
        <f>daily_activity3[[#This Row],[Total Mintues]]/60</f>
        <v>24</v>
      </c>
      <c r="S646">
        <f>IFERROR(daily_activity3[[#This Row],[TotalDistance]]/daily_activity3[[#This Row],[TotalSteps]],0)</f>
        <v>7.023798017150014E-4</v>
      </c>
      <c r="T646">
        <f>IFERROR(daily_activity3[[#This Row],[TrackerDistance]]/(daily_activity3[[#This Row],[Total Mintues]]*daily_activity3[[#This Row],[Step Length]]),0)</f>
        <v>7.2076388888888889</v>
      </c>
      <c r="U646">
        <v>0</v>
      </c>
      <c r="V646">
        <v>0</v>
      </c>
      <c r="W646">
        <v>0</v>
      </c>
    </row>
    <row r="647" spans="1:23" x14ac:dyDescent="0.3">
      <c r="A647">
        <v>2022484408</v>
      </c>
      <c r="B647" s="1">
        <v>42434</v>
      </c>
      <c r="C647" t="str">
        <f t="shared" si="10"/>
        <v>Saturday</v>
      </c>
      <c r="D647">
        <v>12183</v>
      </c>
      <c r="E647">
        <v>8.7399997710000008</v>
      </c>
      <c r="F647">
        <v>8.7399997710000008</v>
      </c>
      <c r="G647">
        <v>0</v>
      </c>
      <c r="H647">
        <v>3.9900000100000002</v>
      </c>
      <c r="I647">
        <v>0.46000000800000002</v>
      </c>
      <c r="J647">
        <v>4.2800002099999999</v>
      </c>
      <c r="K647">
        <v>0</v>
      </c>
      <c r="L647">
        <v>72</v>
      </c>
      <c r="M647">
        <v>14</v>
      </c>
      <c r="N647">
        <v>250</v>
      </c>
      <c r="O647">
        <v>1104</v>
      </c>
      <c r="P647">
        <v>2752</v>
      </c>
      <c r="Q647">
        <f>SUM(daily_activity3[[#This Row],[VeryActiveMinutes]:[SedentaryMinutes]])</f>
        <v>1440</v>
      </c>
      <c r="R647">
        <f>daily_activity3[[#This Row],[Total Mintues]]/60</f>
        <v>24</v>
      </c>
      <c r="S647">
        <f>IFERROR(daily_activity3[[#This Row],[TotalDistance]]/daily_activity3[[#This Row],[TotalSteps]],0)</f>
        <v>7.1739306993351393E-4</v>
      </c>
      <c r="T647">
        <f>IFERROR(daily_activity3[[#This Row],[TrackerDistance]]/(daily_activity3[[#This Row],[Total Mintues]]*daily_activity3[[#This Row],[Step Length]]),0)</f>
        <v>8.4604166666666671</v>
      </c>
      <c r="U647">
        <v>0</v>
      </c>
      <c r="V647">
        <v>0</v>
      </c>
      <c r="W647">
        <v>0</v>
      </c>
    </row>
    <row r="648" spans="1:23" x14ac:dyDescent="0.3">
      <c r="A648">
        <v>2022484408</v>
      </c>
      <c r="B648" s="1">
        <v>42465</v>
      </c>
      <c r="C648" t="str">
        <f t="shared" si="10"/>
        <v>Tuesday</v>
      </c>
      <c r="D648">
        <v>11768</v>
      </c>
      <c r="E648">
        <v>8.2899999619999996</v>
      </c>
      <c r="F648">
        <v>8.2899999619999996</v>
      </c>
      <c r="G648">
        <v>0</v>
      </c>
      <c r="H648">
        <v>2.5099999899999998</v>
      </c>
      <c r="I648">
        <v>0.93000000699999996</v>
      </c>
      <c r="J648">
        <v>4.8499999049999998</v>
      </c>
      <c r="K648">
        <v>0</v>
      </c>
      <c r="L648">
        <v>36</v>
      </c>
      <c r="M648">
        <v>27</v>
      </c>
      <c r="N648">
        <v>272</v>
      </c>
      <c r="O648">
        <v>1105</v>
      </c>
      <c r="P648">
        <v>2649</v>
      </c>
      <c r="Q648">
        <f>SUM(daily_activity3[[#This Row],[VeryActiveMinutes]:[SedentaryMinutes]])</f>
        <v>1440</v>
      </c>
      <c r="R648">
        <f>daily_activity3[[#This Row],[Total Mintues]]/60</f>
        <v>24</v>
      </c>
      <c r="S648">
        <f>IFERROR(daily_activity3[[#This Row],[TotalDistance]]/daily_activity3[[#This Row],[TotalSteps]],0)</f>
        <v>7.0445274999999998E-4</v>
      </c>
      <c r="T648">
        <f>IFERROR(daily_activity3[[#This Row],[TrackerDistance]]/(daily_activity3[[#This Row],[Total Mintues]]*daily_activity3[[#This Row],[Step Length]]),0)</f>
        <v>8.1722222222222225</v>
      </c>
      <c r="U648">
        <v>0</v>
      </c>
      <c r="V648">
        <v>0</v>
      </c>
      <c r="W648">
        <v>0</v>
      </c>
    </row>
    <row r="649" spans="1:23" x14ac:dyDescent="0.3">
      <c r="A649">
        <v>2022484408</v>
      </c>
      <c r="B649" s="1">
        <v>42495</v>
      </c>
      <c r="C649" t="str">
        <f t="shared" si="10"/>
        <v>Thursday</v>
      </c>
      <c r="D649">
        <v>11895</v>
      </c>
      <c r="E649">
        <v>8.3500003809999992</v>
      </c>
      <c r="F649">
        <v>8.3500003809999992</v>
      </c>
      <c r="G649">
        <v>0</v>
      </c>
      <c r="H649">
        <v>2.789999962</v>
      </c>
      <c r="I649">
        <v>0.86000001400000003</v>
      </c>
      <c r="J649">
        <v>4.6999998090000004</v>
      </c>
      <c r="K649">
        <v>0</v>
      </c>
      <c r="L649">
        <v>55</v>
      </c>
      <c r="M649">
        <v>20</v>
      </c>
      <c r="N649">
        <v>253</v>
      </c>
      <c r="O649">
        <v>1112</v>
      </c>
      <c r="P649">
        <v>2609</v>
      </c>
      <c r="Q649">
        <f>SUM(daily_activity3[[#This Row],[VeryActiveMinutes]:[SedentaryMinutes]])</f>
        <v>1440</v>
      </c>
      <c r="R649">
        <f>daily_activity3[[#This Row],[Total Mintues]]/60</f>
        <v>24</v>
      </c>
      <c r="S649">
        <f>IFERROR(daily_activity3[[#This Row],[TotalDistance]]/daily_activity3[[#This Row],[TotalSteps]],0)</f>
        <v>7.0197565203867162E-4</v>
      </c>
      <c r="T649">
        <f>IFERROR(daily_activity3[[#This Row],[TrackerDistance]]/(daily_activity3[[#This Row],[Total Mintues]]*daily_activity3[[#This Row],[Step Length]]),0)</f>
        <v>8.2604166666666679</v>
      </c>
      <c r="U649">
        <v>0</v>
      </c>
      <c r="V649">
        <v>0</v>
      </c>
      <c r="W649">
        <v>0</v>
      </c>
    </row>
    <row r="650" spans="1:23" x14ac:dyDescent="0.3">
      <c r="A650">
        <v>2022484408</v>
      </c>
      <c r="B650" s="1">
        <v>42526</v>
      </c>
      <c r="C650" t="str">
        <f t="shared" si="10"/>
        <v>Sunday</v>
      </c>
      <c r="D650">
        <v>10227</v>
      </c>
      <c r="E650">
        <v>7.1799998279999997</v>
      </c>
      <c r="F650">
        <v>7.1799998279999997</v>
      </c>
      <c r="G650">
        <v>0</v>
      </c>
      <c r="H650">
        <v>1.8700000050000001</v>
      </c>
      <c r="I650">
        <v>0.670000017</v>
      </c>
      <c r="J650">
        <v>4.6399998660000001</v>
      </c>
      <c r="K650">
        <v>0</v>
      </c>
      <c r="L650">
        <v>24</v>
      </c>
      <c r="M650">
        <v>17</v>
      </c>
      <c r="N650">
        <v>295</v>
      </c>
      <c r="O650">
        <v>1104</v>
      </c>
      <c r="P650">
        <v>2498</v>
      </c>
      <c r="Q650">
        <f>SUM(daily_activity3[[#This Row],[VeryActiveMinutes]:[SedentaryMinutes]])</f>
        <v>1440</v>
      </c>
      <c r="R650">
        <f>daily_activity3[[#This Row],[Total Mintues]]/60</f>
        <v>24</v>
      </c>
      <c r="S650">
        <f>IFERROR(daily_activity3[[#This Row],[TotalDistance]]/daily_activity3[[#This Row],[TotalSteps]],0)</f>
        <v>7.0206314931064821E-4</v>
      </c>
      <c r="T650">
        <f>IFERROR(daily_activity3[[#This Row],[TrackerDistance]]/(daily_activity3[[#This Row],[Total Mintues]]*daily_activity3[[#This Row],[Step Length]]),0)</f>
        <v>7.1020833333333337</v>
      </c>
      <c r="U650">
        <v>0</v>
      </c>
      <c r="V650">
        <v>0</v>
      </c>
      <c r="W650">
        <v>0</v>
      </c>
    </row>
    <row r="651" spans="1:23" x14ac:dyDescent="0.3">
      <c r="A651">
        <v>2022484408</v>
      </c>
      <c r="B651" s="1">
        <v>42556</v>
      </c>
      <c r="C651" t="str">
        <f t="shared" si="10"/>
        <v>Tuesday</v>
      </c>
      <c r="D651">
        <v>6708</v>
      </c>
      <c r="E651">
        <v>4.7100000380000004</v>
      </c>
      <c r="F651">
        <v>4.7100000380000004</v>
      </c>
      <c r="G651">
        <v>0</v>
      </c>
      <c r="H651">
        <v>1.6100000139999999</v>
      </c>
      <c r="I651">
        <v>7.9999998000000003E-2</v>
      </c>
      <c r="J651">
        <v>3.0199999809999998</v>
      </c>
      <c r="K651">
        <v>0</v>
      </c>
      <c r="L651">
        <v>20</v>
      </c>
      <c r="M651">
        <v>2</v>
      </c>
      <c r="N651">
        <v>149</v>
      </c>
      <c r="O651">
        <v>1269</v>
      </c>
      <c r="P651">
        <v>1995</v>
      </c>
      <c r="Q651">
        <f>SUM(daily_activity3[[#This Row],[VeryActiveMinutes]:[SedentaryMinutes]])</f>
        <v>1440</v>
      </c>
      <c r="R651">
        <f>daily_activity3[[#This Row],[Total Mintues]]/60</f>
        <v>24</v>
      </c>
      <c r="S651">
        <f>IFERROR(daily_activity3[[#This Row],[TotalDistance]]/daily_activity3[[#This Row],[TotalSteps]],0)</f>
        <v>7.0214669618366135E-4</v>
      </c>
      <c r="T651">
        <f>IFERROR(daily_activity3[[#This Row],[TrackerDistance]]/(daily_activity3[[#This Row],[Total Mintues]]*daily_activity3[[#This Row],[Step Length]]),0)</f>
        <v>4.6583333333333341</v>
      </c>
      <c r="U651">
        <v>0</v>
      </c>
      <c r="V651">
        <v>0</v>
      </c>
      <c r="W651">
        <v>0</v>
      </c>
    </row>
    <row r="652" spans="1:23" x14ac:dyDescent="0.3">
      <c r="A652">
        <v>2022484408</v>
      </c>
      <c r="B652" s="1">
        <v>42587</v>
      </c>
      <c r="C652" t="str">
        <f t="shared" si="10"/>
        <v>Friday</v>
      </c>
      <c r="D652">
        <v>3292</v>
      </c>
      <c r="E652">
        <v>2.3099999430000002</v>
      </c>
      <c r="F652">
        <v>2.3099999430000002</v>
      </c>
      <c r="G652">
        <v>0</v>
      </c>
      <c r="H652">
        <v>0</v>
      </c>
      <c r="I652">
        <v>0</v>
      </c>
      <c r="J652">
        <v>2.3099999430000002</v>
      </c>
      <c r="K652">
        <v>0</v>
      </c>
      <c r="L652">
        <v>0</v>
      </c>
      <c r="M652">
        <v>0</v>
      </c>
      <c r="N652">
        <v>135</v>
      </c>
      <c r="O652">
        <v>1305</v>
      </c>
      <c r="P652">
        <v>1848</v>
      </c>
      <c r="Q652">
        <f>SUM(daily_activity3[[#This Row],[VeryActiveMinutes]:[SedentaryMinutes]])</f>
        <v>1440</v>
      </c>
      <c r="R652">
        <f>daily_activity3[[#This Row],[Total Mintues]]/60</f>
        <v>24</v>
      </c>
      <c r="S652">
        <f>IFERROR(daily_activity3[[#This Row],[TotalDistance]]/daily_activity3[[#This Row],[TotalSteps]],0)</f>
        <v>7.0170107624544355E-4</v>
      </c>
      <c r="T652">
        <f>IFERROR(daily_activity3[[#This Row],[TrackerDistance]]/(daily_activity3[[#This Row],[Total Mintues]]*daily_activity3[[#This Row],[Step Length]]),0)</f>
        <v>2.286111111111111</v>
      </c>
      <c r="U652">
        <v>0</v>
      </c>
      <c r="V652">
        <v>0</v>
      </c>
      <c r="W652">
        <v>0</v>
      </c>
    </row>
    <row r="653" spans="1:23" x14ac:dyDescent="0.3">
      <c r="A653">
        <v>2022484408</v>
      </c>
      <c r="B653" s="1">
        <v>42618</v>
      </c>
      <c r="C653" t="str">
        <f t="shared" si="10"/>
        <v>Monday</v>
      </c>
      <c r="D653">
        <v>13379</v>
      </c>
      <c r="E653">
        <v>9.3900003430000005</v>
      </c>
      <c r="F653">
        <v>9.3900003430000005</v>
      </c>
      <c r="G653">
        <v>0</v>
      </c>
      <c r="H653">
        <v>2.119999886</v>
      </c>
      <c r="I653">
        <v>1.6299999949999999</v>
      </c>
      <c r="J653">
        <v>5.6399998660000001</v>
      </c>
      <c r="K653">
        <v>0</v>
      </c>
      <c r="L653">
        <v>35</v>
      </c>
      <c r="M653">
        <v>47</v>
      </c>
      <c r="N653">
        <v>297</v>
      </c>
      <c r="O653">
        <v>1061</v>
      </c>
      <c r="P653">
        <v>2709</v>
      </c>
      <c r="Q653">
        <f>SUM(daily_activity3[[#This Row],[VeryActiveMinutes]:[SedentaryMinutes]])</f>
        <v>1440</v>
      </c>
      <c r="R653">
        <f>daily_activity3[[#This Row],[Total Mintues]]/60</f>
        <v>24</v>
      </c>
      <c r="S653">
        <f>IFERROR(daily_activity3[[#This Row],[TotalDistance]]/daily_activity3[[#This Row],[TotalSteps]],0)</f>
        <v>7.0184620248150086E-4</v>
      </c>
      <c r="T653">
        <f>IFERROR(daily_activity3[[#This Row],[TrackerDistance]]/(daily_activity3[[#This Row],[Total Mintues]]*daily_activity3[[#This Row],[Step Length]]),0)</f>
        <v>9.2909722222222229</v>
      </c>
      <c r="U653">
        <v>0</v>
      </c>
      <c r="V653">
        <v>0</v>
      </c>
      <c r="W653">
        <v>0</v>
      </c>
    </row>
    <row r="654" spans="1:23" x14ac:dyDescent="0.3">
      <c r="A654">
        <v>2022484408</v>
      </c>
      <c r="B654" s="1">
        <v>42648</v>
      </c>
      <c r="C654" t="str">
        <f t="shared" si="10"/>
        <v>Wednesday</v>
      </c>
      <c r="D654">
        <v>12798</v>
      </c>
      <c r="E654">
        <v>8.9799995419999998</v>
      </c>
      <c r="F654">
        <v>8.9799995419999998</v>
      </c>
      <c r="G654">
        <v>0</v>
      </c>
      <c r="H654">
        <v>2.2200000289999999</v>
      </c>
      <c r="I654">
        <v>1.210000038</v>
      </c>
      <c r="J654">
        <v>5.5599999430000002</v>
      </c>
      <c r="K654">
        <v>0</v>
      </c>
      <c r="L654">
        <v>57</v>
      </c>
      <c r="M654">
        <v>28</v>
      </c>
      <c r="N654">
        <v>271</v>
      </c>
      <c r="O654">
        <v>1084</v>
      </c>
      <c r="P654">
        <v>2797</v>
      </c>
      <c r="Q654">
        <f>SUM(daily_activity3[[#This Row],[VeryActiveMinutes]:[SedentaryMinutes]])</f>
        <v>1440</v>
      </c>
      <c r="R654">
        <f>daily_activity3[[#This Row],[Total Mintues]]/60</f>
        <v>24</v>
      </c>
      <c r="S654">
        <f>IFERROR(daily_activity3[[#This Row],[TotalDistance]]/daily_activity3[[#This Row],[TotalSteps]],0)</f>
        <v>7.016721004844507E-4</v>
      </c>
      <c r="T654">
        <f>IFERROR(daily_activity3[[#This Row],[TrackerDistance]]/(daily_activity3[[#This Row],[Total Mintues]]*daily_activity3[[#This Row],[Step Length]]),0)</f>
        <v>8.8875000000000011</v>
      </c>
      <c r="U654">
        <v>0</v>
      </c>
      <c r="V654">
        <v>0</v>
      </c>
      <c r="W654">
        <v>0</v>
      </c>
    </row>
    <row r="655" spans="1:23" x14ac:dyDescent="0.3">
      <c r="A655">
        <v>2022484408</v>
      </c>
      <c r="B655" s="1">
        <v>42679</v>
      </c>
      <c r="C655" t="str">
        <f t="shared" si="10"/>
        <v>Saturday</v>
      </c>
      <c r="D655">
        <v>13272</v>
      </c>
      <c r="E655">
        <v>9.3199996949999999</v>
      </c>
      <c r="F655">
        <v>9.3199996949999999</v>
      </c>
      <c r="G655">
        <v>0</v>
      </c>
      <c r="H655">
        <v>4.1799998279999997</v>
      </c>
      <c r="I655">
        <v>1.1499999759999999</v>
      </c>
      <c r="J655">
        <v>3.9900000100000002</v>
      </c>
      <c r="K655">
        <v>0</v>
      </c>
      <c r="L655">
        <v>58</v>
      </c>
      <c r="M655">
        <v>25</v>
      </c>
      <c r="N655">
        <v>224</v>
      </c>
      <c r="O655">
        <v>1133</v>
      </c>
      <c r="P655">
        <v>2544</v>
      </c>
      <c r="Q655">
        <f>SUM(daily_activity3[[#This Row],[VeryActiveMinutes]:[SedentaryMinutes]])</f>
        <v>1440</v>
      </c>
      <c r="R655">
        <f>daily_activity3[[#This Row],[Total Mintues]]/60</f>
        <v>24</v>
      </c>
      <c r="S655">
        <f>IFERROR(daily_activity3[[#This Row],[TotalDistance]]/daily_activity3[[#This Row],[TotalSteps]],0)</f>
        <v>7.0223023621157328E-4</v>
      </c>
      <c r="T655">
        <f>IFERROR(daily_activity3[[#This Row],[TrackerDistance]]/(daily_activity3[[#This Row],[Total Mintues]]*daily_activity3[[#This Row],[Step Length]]),0)</f>
        <v>9.2166666666666668</v>
      </c>
      <c r="U655">
        <v>0</v>
      </c>
      <c r="V655">
        <v>0</v>
      </c>
      <c r="W655">
        <v>0</v>
      </c>
    </row>
    <row r="656" spans="1:23" x14ac:dyDescent="0.3">
      <c r="A656">
        <v>2022484408</v>
      </c>
      <c r="B656" s="1">
        <v>42709</v>
      </c>
      <c r="C656" t="str">
        <f t="shared" si="10"/>
        <v>Monday</v>
      </c>
      <c r="D656">
        <v>9117</v>
      </c>
      <c r="E656">
        <v>6.4099998469999999</v>
      </c>
      <c r="F656">
        <v>6.4099998469999999</v>
      </c>
      <c r="G656">
        <v>0</v>
      </c>
      <c r="H656">
        <v>1.2799999710000001</v>
      </c>
      <c r="I656">
        <v>0.670000017</v>
      </c>
      <c r="J656">
        <v>4.4400000569999998</v>
      </c>
      <c r="K656">
        <v>0</v>
      </c>
      <c r="L656">
        <v>16</v>
      </c>
      <c r="M656">
        <v>16</v>
      </c>
      <c r="N656">
        <v>236</v>
      </c>
      <c r="O656">
        <v>728</v>
      </c>
      <c r="P656">
        <v>1853</v>
      </c>
      <c r="Q656">
        <f>SUM(daily_activity3[[#This Row],[VeryActiveMinutes]:[SedentaryMinutes]])</f>
        <v>996</v>
      </c>
      <c r="R656">
        <f>daily_activity3[[#This Row],[Total Mintues]]/60</f>
        <v>16.600000000000001</v>
      </c>
      <c r="S656">
        <f>IFERROR(daily_activity3[[#This Row],[TotalDistance]]/daily_activity3[[#This Row],[TotalSteps]],0)</f>
        <v>7.0308213743555995E-4</v>
      </c>
      <c r="T656">
        <f>IFERROR(daily_activity3[[#This Row],[TrackerDistance]]/(daily_activity3[[#This Row],[Total Mintues]]*daily_activity3[[#This Row],[Step Length]]),0)</f>
        <v>9.1536144578313259</v>
      </c>
      <c r="U656">
        <v>0</v>
      </c>
      <c r="V656">
        <v>0</v>
      </c>
      <c r="W656">
        <v>0</v>
      </c>
    </row>
    <row r="657" spans="1:23" x14ac:dyDescent="0.3">
      <c r="A657">
        <v>2026352035</v>
      </c>
      <c r="B657" s="1">
        <v>42708</v>
      </c>
      <c r="C657" t="str">
        <f t="shared" si="10"/>
        <v>Sunday</v>
      </c>
      <c r="D657">
        <v>4414</v>
      </c>
      <c r="E657">
        <v>2.7400000100000002</v>
      </c>
      <c r="F657">
        <v>2.7400000100000002</v>
      </c>
      <c r="G657">
        <v>0</v>
      </c>
      <c r="H657">
        <v>0.189999998</v>
      </c>
      <c r="I657">
        <v>0.34999999399999998</v>
      </c>
      <c r="J657">
        <v>2.2000000480000002</v>
      </c>
      <c r="K657">
        <v>0</v>
      </c>
      <c r="L657">
        <v>3</v>
      </c>
      <c r="M657">
        <v>8</v>
      </c>
      <c r="N657">
        <v>181</v>
      </c>
      <c r="O657">
        <v>706</v>
      </c>
      <c r="P657">
        <v>1459</v>
      </c>
      <c r="Q657">
        <f>SUM(daily_activity3[[#This Row],[VeryActiveMinutes]:[SedentaryMinutes]])</f>
        <v>898</v>
      </c>
      <c r="R657">
        <f>daily_activity3[[#This Row],[Total Mintues]]/60</f>
        <v>14.966666666666667</v>
      </c>
      <c r="S657">
        <f>IFERROR(daily_activity3[[#This Row],[TotalDistance]]/daily_activity3[[#This Row],[TotalSteps]],0)</f>
        <v>6.2075215450838246E-4</v>
      </c>
      <c r="T657">
        <f>IFERROR(daily_activity3[[#This Row],[TrackerDistance]]/(daily_activity3[[#This Row],[Total Mintues]]*daily_activity3[[#This Row],[Step Length]]),0)</f>
        <v>4.9153674832962144</v>
      </c>
      <c r="U657">
        <v>531</v>
      </c>
      <c r="V657">
        <v>565</v>
      </c>
      <c r="W657">
        <v>34</v>
      </c>
    </row>
    <row r="658" spans="1:23" x14ac:dyDescent="0.3">
      <c r="A658">
        <v>2026352035</v>
      </c>
      <c r="B658" s="1">
        <v>42374</v>
      </c>
      <c r="C658" t="str">
        <f t="shared" si="10"/>
        <v>Tuesday</v>
      </c>
      <c r="D658">
        <v>3609</v>
      </c>
      <c r="E658">
        <v>2.2799999710000001</v>
      </c>
      <c r="F658">
        <v>2.2799999710000001</v>
      </c>
      <c r="G658">
        <v>0</v>
      </c>
      <c r="H658">
        <v>0</v>
      </c>
      <c r="I658">
        <v>0</v>
      </c>
      <c r="J658">
        <v>2.2799999710000001</v>
      </c>
      <c r="K658">
        <v>0</v>
      </c>
      <c r="L658">
        <v>0</v>
      </c>
      <c r="M658">
        <v>0</v>
      </c>
      <c r="N658">
        <v>191</v>
      </c>
      <c r="O658">
        <v>716</v>
      </c>
      <c r="P658">
        <v>1447</v>
      </c>
      <c r="Q658">
        <f>SUM(daily_activity3[[#This Row],[VeryActiveMinutes]:[SedentaryMinutes]])</f>
        <v>907</v>
      </c>
      <c r="R658">
        <f>daily_activity3[[#This Row],[Total Mintues]]/60</f>
        <v>15.116666666666667</v>
      </c>
      <c r="S658">
        <f>IFERROR(daily_activity3[[#This Row],[TotalDistance]]/daily_activity3[[#This Row],[TotalSteps]],0)</f>
        <v>6.3175394042671099E-4</v>
      </c>
      <c r="T658">
        <f>IFERROR(daily_activity3[[#This Row],[TrackerDistance]]/(daily_activity3[[#This Row],[Total Mintues]]*daily_activity3[[#This Row],[Step Length]]),0)</f>
        <v>3.9790518191841233</v>
      </c>
      <c r="U658">
        <v>531</v>
      </c>
      <c r="V658">
        <v>565</v>
      </c>
      <c r="W658">
        <v>34</v>
      </c>
    </row>
    <row r="659" spans="1:23" x14ac:dyDescent="0.3">
      <c r="A659">
        <v>2026352035</v>
      </c>
      <c r="B659" s="1">
        <v>42405</v>
      </c>
      <c r="C659" t="str">
        <f t="shared" si="10"/>
        <v>Friday</v>
      </c>
      <c r="D659">
        <v>7018</v>
      </c>
      <c r="E659">
        <v>4.3499999049999998</v>
      </c>
      <c r="F659">
        <v>4.3499999049999998</v>
      </c>
      <c r="G659">
        <v>0</v>
      </c>
      <c r="H659">
        <v>0</v>
      </c>
      <c r="I659">
        <v>0</v>
      </c>
      <c r="J659">
        <v>4.3499999049999998</v>
      </c>
      <c r="K659">
        <v>0</v>
      </c>
      <c r="L659">
        <v>0</v>
      </c>
      <c r="M659">
        <v>0</v>
      </c>
      <c r="N659">
        <v>355</v>
      </c>
      <c r="O659">
        <v>716</v>
      </c>
      <c r="P659">
        <v>1690</v>
      </c>
      <c r="Q659">
        <f>SUM(daily_activity3[[#This Row],[VeryActiveMinutes]:[SedentaryMinutes]])</f>
        <v>1071</v>
      </c>
      <c r="R659">
        <f>daily_activity3[[#This Row],[Total Mintues]]/60</f>
        <v>17.850000000000001</v>
      </c>
      <c r="S659">
        <f>IFERROR(daily_activity3[[#This Row],[TotalDistance]]/daily_activity3[[#This Row],[TotalSteps]],0)</f>
        <v>6.1983469720718152E-4</v>
      </c>
      <c r="T659">
        <f>IFERROR(daily_activity3[[#This Row],[TrackerDistance]]/(daily_activity3[[#This Row],[Total Mintues]]*daily_activity3[[#This Row],[Step Length]]),0)</f>
        <v>6.5527544351073761</v>
      </c>
      <c r="U659">
        <v>531</v>
      </c>
      <c r="V659">
        <v>565</v>
      </c>
      <c r="W659">
        <v>34</v>
      </c>
    </row>
    <row r="660" spans="1:23" x14ac:dyDescent="0.3">
      <c r="A660">
        <v>2026352035</v>
      </c>
      <c r="B660" s="1">
        <v>42434</v>
      </c>
      <c r="C660" t="str">
        <f t="shared" si="10"/>
        <v>Saturday</v>
      </c>
      <c r="D660">
        <v>5992</v>
      </c>
      <c r="E660">
        <v>3.7200000289999999</v>
      </c>
      <c r="F660">
        <v>3.7200000289999999</v>
      </c>
      <c r="G660">
        <v>0</v>
      </c>
      <c r="H660">
        <v>0</v>
      </c>
      <c r="I660">
        <v>0</v>
      </c>
      <c r="J660">
        <v>3.7200000289999999</v>
      </c>
      <c r="K660">
        <v>0</v>
      </c>
      <c r="L660">
        <v>0</v>
      </c>
      <c r="M660">
        <v>0</v>
      </c>
      <c r="N660">
        <v>304</v>
      </c>
      <c r="O660">
        <v>981</v>
      </c>
      <c r="P660">
        <v>1604</v>
      </c>
      <c r="Q660">
        <f>SUM(daily_activity3[[#This Row],[VeryActiveMinutes]:[SedentaryMinutes]])</f>
        <v>1285</v>
      </c>
      <c r="R660">
        <f>daily_activity3[[#This Row],[Total Mintues]]/60</f>
        <v>21.416666666666668</v>
      </c>
      <c r="S660">
        <f>IFERROR(daily_activity3[[#This Row],[TotalDistance]]/daily_activity3[[#This Row],[TotalSteps]],0)</f>
        <v>6.2082777520026705E-4</v>
      </c>
      <c r="T660">
        <f>IFERROR(daily_activity3[[#This Row],[TrackerDistance]]/(daily_activity3[[#This Row],[Total Mintues]]*daily_activity3[[#This Row],[Step Length]]),0)</f>
        <v>4.6630350194552523</v>
      </c>
      <c r="U660">
        <v>531</v>
      </c>
      <c r="V660">
        <v>565</v>
      </c>
      <c r="W660">
        <v>34</v>
      </c>
    </row>
    <row r="661" spans="1:23" x14ac:dyDescent="0.3">
      <c r="A661">
        <v>2026352035</v>
      </c>
      <c r="B661" s="1">
        <v>42465</v>
      </c>
      <c r="C661" t="str">
        <f t="shared" si="10"/>
        <v>Tuesday</v>
      </c>
      <c r="D661">
        <v>6564</v>
      </c>
      <c r="E661">
        <v>4.0700001720000003</v>
      </c>
      <c r="F661">
        <v>4.0700001720000003</v>
      </c>
      <c r="G661">
        <v>0</v>
      </c>
      <c r="H661">
        <v>0</v>
      </c>
      <c r="I661">
        <v>0</v>
      </c>
      <c r="J661">
        <v>4.0700001720000003</v>
      </c>
      <c r="K661">
        <v>0</v>
      </c>
      <c r="L661">
        <v>0</v>
      </c>
      <c r="M661">
        <v>0</v>
      </c>
      <c r="N661">
        <v>345</v>
      </c>
      <c r="O661">
        <v>530</v>
      </c>
      <c r="P661">
        <v>1658</v>
      </c>
      <c r="Q661">
        <f>SUM(daily_activity3[[#This Row],[VeryActiveMinutes]:[SedentaryMinutes]])</f>
        <v>875</v>
      </c>
      <c r="R661">
        <f>daily_activity3[[#This Row],[Total Mintues]]/60</f>
        <v>14.583333333333334</v>
      </c>
      <c r="S661">
        <f>IFERROR(daily_activity3[[#This Row],[TotalDistance]]/daily_activity3[[#This Row],[TotalSteps]],0)</f>
        <v>6.2004877696526513E-4</v>
      </c>
      <c r="T661">
        <f>IFERROR(daily_activity3[[#This Row],[TrackerDistance]]/(daily_activity3[[#This Row],[Total Mintues]]*daily_activity3[[#This Row],[Step Length]]),0)</f>
        <v>7.5017142857142849</v>
      </c>
      <c r="U661">
        <v>531</v>
      </c>
      <c r="V661">
        <v>565</v>
      </c>
      <c r="W661">
        <v>34</v>
      </c>
    </row>
    <row r="662" spans="1:23" x14ac:dyDescent="0.3">
      <c r="A662">
        <v>2026352035</v>
      </c>
      <c r="B662" s="1">
        <v>42495</v>
      </c>
      <c r="C662" t="str">
        <f t="shared" si="10"/>
        <v>Thursday</v>
      </c>
      <c r="D662">
        <v>12167</v>
      </c>
      <c r="E662">
        <v>7.5399999619999996</v>
      </c>
      <c r="F662">
        <v>7.5399999619999996</v>
      </c>
      <c r="G662">
        <v>0</v>
      </c>
      <c r="H662">
        <v>0</v>
      </c>
      <c r="I662">
        <v>0</v>
      </c>
      <c r="J662">
        <v>7.5399999619999996</v>
      </c>
      <c r="K662">
        <v>0</v>
      </c>
      <c r="L662">
        <v>0</v>
      </c>
      <c r="M662">
        <v>0</v>
      </c>
      <c r="N662">
        <v>475</v>
      </c>
      <c r="O662">
        <v>479</v>
      </c>
      <c r="P662">
        <v>1926</v>
      </c>
      <c r="Q662">
        <f>SUM(daily_activity3[[#This Row],[VeryActiveMinutes]:[SedentaryMinutes]])</f>
        <v>954</v>
      </c>
      <c r="R662">
        <f>daily_activity3[[#This Row],[Total Mintues]]/60</f>
        <v>15.9</v>
      </c>
      <c r="S662">
        <f>IFERROR(daily_activity3[[#This Row],[TotalDistance]]/daily_activity3[[#This Row],[TotalSteps]],0)</f>
        <v>6.1970904594394675E-4</v>
      </c>
      <c r="T662">
        <f>IFERROR(daily_activity3[[#This Row],[TrackerDistance]]/(daily_activity3[[#This Row],[Total Mintues]]*daily_activity3[[#This Row],[Step Length]]),0)</f>
        <v>12.753668763102725</v>
      </c>
      <c r="U662">
        <v>531</v>
      </c>
      <c r="V662">
        <v>565</v>
      </c>
      <c r="W662">
        <v>34</v>
      </c>
    </row>
    <row r="663" spans="1:23" x14ac:dyDescent="0.3">
      <c r="A663">
        <v>2026352035</v>
      </c>
      <c r="B663" s="1">
        <v>42526</v>
      </c>
      <c r="C663" t="str">
        <f t="shared" si="10"/>
        <v>Sunday</v>
      </c>
      <c r="D663">
        <v>8198</v>
      </c>
      <c r="E663">
        <v>5.079999924</v>
      </c>
      <c r="F663">
        <v>5.079999924</v>
      </c>
      <c r="G663">
        <v>0</v>
      </c>
      <c r="H663">
        <v>0</v>
      </c>
      <c r="I663">
        <v>0</v>
      </c>
      <c r="J663">
        <v>5.079999924</v>
      </c>
      <c r="K663">
        <v>0</v>
      </c>
      <c r="L663">
        <v>0</v>
      </c>
      <c r="M663">
        <v>0</v>
      </c>
      <c r="N663">
        <v>383</v>
      </c>
      <c r="O663">
        <v>511</v>
      </c>
      <c r="P663">
        <v>1736</v>
      </c>
      <c r="Q663">
        <f>SUM(daily_activity3[[#This Row],[VeryActiveMinutes]:[SedentaryMinutes]])</f>
        <v>894</v>
      </c>
      <c r="R663">
        <f>daily_activity3[[#This Row],[Total Mintues]]/60</f>
        <v>14.9</v>
      </c>
      <c r="S663">
        <f>IFERROR(daily_activity3[[#This Row],[TotalDistance]]/daily_activity3[[#This Row],[TotalSteps]],0)</f>
        <v>6.1966332324957306E-4</v>
      </c>
      <c r="T663">
        <f>IFERROR(daily_activity3[[#This Row],[TrackerDistance]]/(daily_activity3[[#This Row],[Total Mintues]]*daily_activity3[[#This Row],[Step Length]]),0)</f>
        <v>9.170022371364654</v>
      </c>
      <c r="U663">
        <v>531</v>
      </c>
      <c r="V663">
        <v>565</v>
      </c>
      <c r="W663">
        <v>34</v>
      </c>
    </row>
    <row r="664" spans="1:23" x14ac:dyDescent="0.3">
      <c r="A664">
        <v>2026352035</v>
      </c>
      <c r="B664" s="1">
        <v>42556</v>
      </c>
      <c r="C664" t="str">
        <f t="shared" si="10"/>
        <v>Tuesday</v>
      </c>
      <c r="D664">
        <v>4193</v>
      </c>
      <c r="E664">
        <v>2.5999999049999998</v>
      </c>
      <c r="F664">
        <v>2.5999999049999998</v>
      </c>
      <c r="G664">
        <v>0</v>
      </c>
      <c r="H664">
        <v>0</v>
      </c>
      <c r="I664">
        <v>0</v>
      </c>
      <c r="J664">
        <v>2.5999999049999998</v>
      </c>
      <c r="K664">
        <v>0</v>
      </c>
      <c r="L664">
        <v>0</v>
      </c>
      <c r="M664">
        <v>0</v>
      </c>
      <c r="N664">
        <v>229</v>
      </c>
      <c r="O664">
        <v>665</v>
      </c>
      <c r="P664">
        <v>1491</v>
      </c>
      <c r="Q664">
        <f>SUM(daily_activity3[[#This Row],[VeryActiveMinutes]:[SedentaryMinutes]])</f>
        <v>894</v>
      </c>
      <c r="R664">
        <f>daily_activity3[[#This Row],[Total Mintues]]/60</f>
        <v>14.9</v>
      </c>
      <c r="S664">
        <f>IFERROR(daily_activity3[[#This Row],[TotalDistance]]/daily_activity3[[#This Row],[TotalSteps]],0)</f>
        <v>6.2008106487002144E-4</v>
      </c>
      <c r="T664">
        <f>IFERROR(daily_activity3[[#This Row],[TrackerDistance]]/(daily_activity3[[#This Row],[Total Mintues]]*daily_activity3[[#This Row],[Step Length]]),0)</f>
        <v>4.6901565995525729</v>
      </c>
      <c r="U664">
        <v>531</v>
      </c>
      <c r="V664">
        <v>565</v>
      </c>
      <c r="W664">
        <v>34</v>
      </c>
    </row>
    <row r="665" spans="1:23" x14ac:dyDescent="0.3">
      <c r="A665">
        <v>2026352035</v>
      </c>
      <c r="B665" s="1">
        <v>42587</v>
      </c>
      <c r="C665" t="str">
        <f t="shared" si="10"/>
        <v>Friday</v>
      </c>
      <c r="D665">
        <v>5528</v>
      </c>
      <c r="E665">
        <v>3.4500000480000002</v>
      </c>
      <c r="F665">
        <v>3.4500000480000002</v>
      </c>
      <c r="G665">
        <v>0</v>
      </c>
      <c r="H665">
        <v>0</v>
      </c>
      <c r="I665">
        <v>0</v>
      </c>
      <c r="J665">
        <v>3.4500000480000002</v>
      </c>
      <c r="K665">
        <v>0</v>
      </c>
      <c r="L665">
        <v>0</v>
      </c>
      <c r="M665">
        <v>0</v>
      </c>
      <c r="N665">
        <v>258</v>
      </c>
      <c r="O665">
        <v>610</v>
      </c>
      <c r="P665">
        <v>1555</v>
      </c>
      <c r="Q665">
        <f>SUM(daily_activity3[[#This Row],[VeryActiveMinutes]:[SedentaryMinutes]])</f>
        <v>868</v>
      </c>
      <c r="R665">
        <f>daily_activity3[[#This Row],[Total Mintues]]/60</f>
        <v>14.466666666666667</v>
      </c>
      <c r="S665">
        <f>IFERROR(daily_activity3[[#This Row],[TotalDistance]]/daily_activity3[[#This Row],[TotalSteps]],0)</f>
        <v>6.2409552243125903E-4</v>
      </c>
      <c r="T665">
        <f>IFERROR(daily_activity3[[#This Row],[TrackerDistance]]/(daily_activity3[[#This Row],[Total Mintues]]*daily_activity3[[#This Row],[Step Length]]),0)</f>
        <v>6.3686635944700463</v>
      </c>
      <c r="U665">
        <v>531</v>
      </c>
      <c r="V665">
        <v>565</v>
      </c>
      <c r="W665">
        <v>34</v>
      </c>
    </row>
    <row r="666" spans="1:23" x14ac:dyDescent="0.3">
      <c r="A666">
        <v>2026352035</v>
      </c>
      <c r="B666" s="1">
        <v>42618</v>
      </c>
      <c r="C666" t="str">
        <f t="shared" si="10"/>
        <v>Monday</v>
      </c>
      <c r="D666">
        <v>10685</v>
      </c>
      <c r="E666">
        <v>6.6199998860000004</v>
      </c>
      <c r="F666">
        <v>6.6199998860000004</v>
      </c>
      <c r="G666">
        <v>0</v>
      </c>
      <c r="H666">
        <v>0</v>
      </c>
      <c r="I666">
        <v>0</v>
      </c>
      <c r="J666">
        <v>6.5999999049999998</v>
      </c>
      <c r="K666">
        <v>0</v>
      </c>
      <c r="L666">
        <v>0</v>
      </c>
      <c r="M666">
        <v>0</v>
      </c>
      <c r="N666">
        <v>401</v>
      </c>
      <c r="O666">
        <v>543</v>
      </c>
      <c r="P666">
        <v>1869</v>
      </c>
      <c r="Q666">
        <f>SUM(daily_activity3[[#This Row],[VeryActiveMinutes]:[SedentaryMinutes]])</f>
        <v>944</v>
      </c>
      <c r="R666">
        <f>daily_activity3[[#This Row],[Total Mintues]]/60</f>
        <v>15.733333333333333</v>
      </c>
      <c r="S666">
        <f>IFERROR(daily_activity3[[#This Row],[TotalDistance]]/daily_activity3[[#This Row],[TotalSteps]],0)</f>
        <v>6.1956012035563877E-4</v>
      </c>
      <c r="T666">
        <f>IFERROR(daily_activity3[[#This Row],[TrackerDistance]]/(daily_activity3[[#This Row],[Total Mintues]]*daily_activity3[[#This Row],[Step Length]]),0)</f>
        <v>11.318855932203391</v>
      </c>
      <c r="U666">
        <v>531</v>
      </c>
      <c r="V666">
        <v>565</v>
      </c>
      <c r="W666">
        <v>34</v>
      </c>
    </row>
    <row r="667" spans="1:23" x14ac:dyDescent="0.3">
      <c r="A667">
        <v>2026352035</v>
      </c>
      <c r="B667" s="1">
        <v>42648</v>
      </c>
      <c r="C667" t="str">
        <f t="shared" si="10"/>
        <v>Wednesday</v>
      </c>
      <c r="D667">
        <v>254</v>
      </c>
      <c r="E667">
        <v>0.15999999600000001</v>
      </c>
      <c r="F667">
        <v>0.15999999600000001</v>
      </c>
      <c r="G667">
        <v>0</v>
      </c>
      <c r="H667">
        <v>0</v>
      </c>
      <c r="I667">
        <v>0</v>
      </c>
      <c r="J667">
        <v>0.15999999600000001</v>
      </c>
      <c r="K667">
        <v>0</v>
      </c>
      <c r="L667">
        <v>0</v>
      </c>
      <c r="M667">
        <v>0</v>
      </c>
      <c r="N667">
        <v>17</v>
      </c>
      <c r="O667">
        <v>1002</v>
      </c>
      <c r="P667">
        <v>1141</v>
      </c>
      <c r="Q667">
        <f>SUM(daily_activity3[[#This Row],[VeryActiveMinutes]:[SedentaryMinutes]])</f>
        <v>1019</v>
      </c>
      <c r="R667">
        <f>daily_activity3[[#This Row],[Total Mintues]]/60</f>
        <v>16.983333333333334</v>
      </c>
      <c r="S667">
        <f>IFERROR(daily_activity3[[#This Row],[TotalDistance]]/daily_activity3[[#This Row],[TotalSteps]],0)</f>
        <v>6.299212440944882E-4</v>
      </c>
      <c r="T667">
        <f>IFERROR(daily_activity3[[#This Row],[TrackerDistance]]/(daily_activity3[[#This Row],[Total Mintues]]*daily_activity3[[#This Row],[Step Length]]),0)</f>
        <v>0.24926398429833171</v>
      </c>
      <c r="U667">
        <v>531</v>
      </c>
      <c r="V667">
        <v>565</v>
      </c>
      <c r="W667">
        <v>34</v>
      </c>
    </row>
    <row r="668" spans="1:23" x14ac:dyDescent="0.3">
      <c r="A668">
        <v>2026352035</v>
      </c>
      <c r="B668" s="1">
        <v>42679</v>
      </c>
      <c r="C668" t="str">
        <f t="shared" si="10"/>
        <v>Saturday</v>
      </c>
      <c r="D668">
        <v>8580</v>
      </c>
      <c r="E668">
        <v>5.3200001720000003</v>
      </c>
      <c r="F668">
        <v>5.3200001720000003</v>
      </c>
      <c r="G668">
        <v>0</v>
      </c>
      <c r="H668">
        <v>0</v>
      </c>
      <c r="I668">
        <v>0</v>
      </c>
      <c r="J668">
        <v>5.3200001720000003</v>
      </c>
      <c r="K668">
        <v>0</v>
      </c>
      <c r="L668">
        <v>0</v>
      </c>
      <c r="M668">
        <v>0</v>
      </c>
      <c r="N668">
        <v>330</v>
      </c>
      <c r="O668">
        <v>569</v>
      </c>
      <c r="P668">
        <v>1698</v>
      </c>
      <c r="Q668">
        <f>SUM(daily_activity3[[#This Row],[VeryActiveMinutes]:[SedentaryMinutes]])</f>
        <v>899</v>
      </c>
      <c r="R668">
        <f>daily_activity3[[#This Row],[Total Mintues]]/60</f>
        <v>14.983333333333333</v>
      </c>
      <c r="S668">
        <f>IFERROR(daily_activity3[[#This Row],[TotalDistance]]/daily_activity3[[#This Row],[TotalSteps]],0)</f>
        <v>6.200466400932401E-4</v>
      </c>
      <c r="T668">
        <f>IFERROR(daily_activity3[[#This Row],[TrackerDistance]]/(daily_activity3[[#This Row],[Total Mintues]]*daily_activity3[[#This Row],[Step Length]]),0)</f>
        <v>9.543937708565073</v>
      </c>
      <c r="U668">
        <v>531</v>
      </c>
      <c r="V668">
        <v>565</v>
      </c>
      <c r="W668">
        <v>34</v>
      </c>
    </row>
    <row r="669" spans="1:23" x14ac:dyDescent="0.3">
      <c r="A669">
        <v>2026352035</v>
      </c>
      <c r="B669" s="1">
        <v>42709</v>
      </c>
      <c r="C669" t="str">
        <f t="shared" si="10"/>
        <v>Monday</v>
      </c>
      <c r="D669">
        <v>8891</v>
      </c>
      <c r="E669">
        <v>5.5100002290000001</v>
      </c>
      <c r="F669">
        <v>5.5100002290000001</v>
      </c>
      <c r="G669">
        <v>0</v>
      </c>
      <c r="H669">
        <v>0</v>
      </c>
      <c r="I669">
        <v>0</v>
      </c>
      <c r="J669">
        <v>5.5100002290000001</v>
      </c>
      <c r="K669">
        <v>0</v>
      </c>
      <c r="L669">
        <v>0</v>
      </c>
      <c r="M669">
        <v>0</v>
      </c>
      <c r="N669">
        <v>343</v>
      </c>
      <c r="O669">
        <v>330</v>
      </c>
      <c r="P669">
        <v>1364</v>
      </c>
      <c r="Q669">
        <f>SUM(daily_activity3[[#This Row],[VeryActiveMinutes]:[SedentaryMinutes]])</f>
        <v>673</v>
      </c>
      <c r="R669">
        <f>daily_activity3[[#This Row],[Total Mintues]]/60</f>
        <v>11.216666666666667</v>
      </c>
      <c r="S669">
        <f>IFERROR(daily_activity3[[#This Row],[TotalDistance]]/daily_activity3[[#This Row],[TotalSteps]],0)</f>
        <v>6.197278404004049E-4</v>
      </c>
      <c r="T669">
        <f>IFERROR(daily_activity3[[#This Row],[TrackerDistance]]/(daily_activity3[[#This Row],[Total Mintues]]*daily_activity3[[#This Row],[Step Length]]),0)</f>
        <v>13.210995542347698</v>
      </c>
      <c r="U669">
        <v>531</v>
      </c>
      <c r="V669">
        <v>565</v>
      </c>
      <c r="W669">
        <v>34</v>
      </c>
    </row>
    <row r="670" spans="1:23" x14ac:dyDescent="0.3">
      <c r="A670">
        <v>2320127002</v>
      </c>
      <c r="B670" s="1">
        <v>42708</v>
      </c>
      <c r="C670" t="str">
        <f t="shared" si="10"/>
        <v>Sunday</v>
      </c>
      <c r="D670">
        <v>10725</v>
      </c>
      <c r="E670">
        <v>7.4899997709999999</v>
      </c>
      <c r="F670">
        <v>7.4899997709999999</v>
      </c>
      <c r="G670">
        <v>0</v>
      </c>
      <c r="H670">
        <v>1.1699999569999999</v>
      </c>
      <c r="I670">
        <v>0.310000002</v>
      </c>
      <c r="J670">
        <v>6.0100002290000001</v>
      </c>
      <c r="K670">
        <v>0</v>
      </c>
      <c r="L670">
        <v>13</v>
      </c>
      <c r="M670">
        <v>9</v>
      </c>
      <c r="N670">
        <v>306</v>
      </c>
      <c r="O670">
        <v>1112</v>
      </c>
      <c r="P670">
        <v>2124</v>
      </c>
      <c r="Q670">
        <f>SUM(daily_activity3[[#This Row],[VeryActiveMinutes]:[SedentaryMinutes]])</f>
        <v>1440</v>
      </c>
      <c r="R670">
        <f>daily_activity3[[#This Row],[Total Mintues]]/60</f>
        <v>24</v>
      </c>
      <c r="S670">
        <f>IFERROR(daily_activity3[[#This Row],[TotalDistance]]/daily_activity3[[#This Row],[TotalSteps]],0)</f>
        <v>6.98368277016317E-4</v>
      </c>
      <c r="T670">
        <f>IFERROR(daily_activity3[[#This Row],[TrackerDistance]]/(daily_activity3[[#This Row],[Total Mintues]]*daily_activity3[[#This Row],[Step Length]]),0)</f>
        <v>7.447916666666667</v>
      </c>
      <c r="U670">
        <v>61</v>
      </c>
      <c r="V670">
        <v>69</v>
      </c>
      <c r="W670">
        <v>8</v>
      </c>
    </row>
    <row r="671" spans="1:23" x14ac:dyDescent="0.3">
      <c r="A671">
        <v>2320127002</v>
      </c>
      <c r="B671" s="1">
        <v>42374</v>
      </c>
      <c r="C671" t="str">
        <f t="shared" si="10"/>
        <v>Tuesday</v>
      </c>
      <c r="D671">
        <v>772</v>
      </c>
      <c r="E671">
        <v>0.519999981</v>
      </c>
      <c r="F671">
        <v>0.519999981</v>
      </c>
      <c r="G671">
        <v>0</v>
      </c>
      <c r="H671">
        <v>0</v>
      </c>
      <c r="I671">
        <v>0</v>
      </c>
      <c r="J671">
        <v>0.519999981</v>
      </c>
      <c r="K671">
        <v>0</v>
      </c>
      <c r="L671">
        <v>0</v>
      </c>
      <c r="M671">
        <v>0</v>
      </c>
      <c r="N671">
        <v>40</v>
      </c>
      <c r="O671">
        <v>1400</v>
      </c>
      <c r="P671">
        <v>1403</v>
      </c>
      <c r="Q671">
        <f>SUM(daily_activity3[[#This Row],[VeryActiveMinutes]:[SedentaryMinutes]])</f>
        <v>1440</v>
      </c>
      <c r="R671">
        <f>daily_activity3[[#This Row],[Total Mintues]]/60</f>
        <v>24</v>
      </c>
      <c r="S671">
        <f>IFERROR(daily_activity3[[#This Row],[TotalDistance]]/daily_activity3[[#This Row],[TotalSteps]],0)</f>
        <v>6.7357510492227978E-4</v>
      </c>
      <c r="T671">
        <f>IFERROR(daily_activity3[[#This Row],[TrackerDistance]]/(daily_activity3[[#This Row],[Total Mintues]]*daily_activity3[[#This Row],[Step Length]]),0)</f>
        <v>0.53611111111111109</v>
      </c>
      <c r="U671">
        <v>61</v>
      </c>
      <c r="V671">
        <v>69</v>
      </c>
      <c r="W671">
        <v>8</v>
      </c>
    </row>
    <row r="672" spans="1:23" x14ac:dyDescent="0.3">
      <c r="A672">
        <v>2320127002</v>
      </c>
      <c r="B672" s="1">
        <v>42405</v>
      </c>
      <c r="C672" t="str">
        <f t="shared" si="10"/>
        <v>Friday</v>
      </c>
      <c r="D672">
        <v>3634</v>
      </c>
      <c r="E672">
        <v>2.4500000480000002</v>
      </c>
      <c r="F672">
        <v>2.4500000480000002</v>
      </c>
      <c r="G672">
        <v>0</v>
      </c>
      <c r="H672">
        <v>0.36000001399999998</v>
      </c>
      <c r="I672">
        <v>0.209999993</v>
      </c>
      <c r="J672">
        <v>1.8799999949999999</v>
      </c>
      <c r="K672">
        <v>0</v>
      </c>
      <c r="L672">
        <v>5</v>
      </c>
      <c r="M672">
        <v>6</v>
      </c>
      <c r="N672">
        <v>123</v>
      </c>
      <c r="O672">
        <v>1306</v>
      </c>
      <c r="P672">
        <v>1613</v>
      </c>
      <c r="Q672">
        <f>SUM(daily_activity3[[#This Row],[VeryActiveMinutes]:[SedentaryMinutes]])</f>
        <v>1440</v>
      </c>
      <c r="R672">
        <f>daily_activity3[[#This Row],[Total Mintues]]/60</f>
        <v>24</v>
      </c>
      <c r="S672">
        <f>IFERROR(daily_activity3[[#This Row],[TotalDistance]]/daily_activity3[[#This Row],[TotalSteps]],0)</f>
        <v>6.7418823555310961E-4</v>
      </c>
      <c r="T672">
        <f>IFERROR(daily_activity3[[#This Row],[TrackerDistance]]/(daily_activity3[[#This Row],[Total Mintues]]*daily_activity3[[#This Row],[Step Length]]),0)</f>
        <v>2.5236111111111108</v>
      </c>
      <c r="U672">
        <v>61</v>
      </c>
      <c r="V672">
        <v>69</v>
      </c>
      <c r="W672">
        <v>8</v>
      </c>
    </row>
    <row r="673" spans="1:23" x14ac:dyDescent="0.3">
      <c r="A673">
        <v>2320127002</v>
      </c>
      <c r="B673" s="1">
        <v>42434</v>
      </c>
      <c r="C673" t="str">
        <f t="shared" si="10"/>
        <v>Saturday</v>
      </c>
      <c r="D673">
        <v>7443</v>
      </c>
      <c r="E673">
        <v>5.0199999809999998</v>
      </c>
      <c r="F673">
        <v>5.0199999809999998</v>
      </c>
      <c r="G673">
        <v>0</v>
      </c>
      <c r="H673">
        <v>1.4900000099999999</v>
      </c>
      <c r="I673">
        <v>0.37000000500000002</v>
      </c>
      <c r="J673">
        <v>3.1600000860000002</v>
      </c>
      <c r="K673">
        <v>0</v>
      </c>
      <c r="L673">
        <v>20</v>
      </c>
      <c r="M673">
        <v>10</v>
      </c>
      <c r="N673">
        <v>206</v>
      </c>
      <c r="O673">
        <v>1204</v>
      </c>
      <c r="P673">
        <v>1878</v>
      </c>
      <c r="Q673">
        <f>SUM(daily_activity3[[#This Row],[VeryActiveMinutes]:[SedentaryMinutes]])</f>
        <v>1440</v>
      </c>
      <c r="R673">
        <f>daily_activity3[[#This Row],[Total Mintues]]/60</f>
        <v>24</v>
      </c>
      <c r="S673">
        <f>IFERROR(daily_activity3[[#This Row],[TotalDistance]]/daily_activity3[[#This Row],[TotalSteps]],0)</f>
        <v>6.7445922087867795E-4</v>
      </c>
      <c r="T673">
        <f>IFERROR(daily_activity3[[#This Row],[TrackerDistance]]/(daily_activity3[[#This Row],[Total Mintues]]*daily_activity3[[#This Row],[Step Length]]),0)</f>
        <v>5.1687500000000002</v>
      </c>
      <c r="U673">
        <v>61</v>
      </c>
      <c r="V673">
        <v>69</v>
      </c>
      <c r="W673">
        <v>8</v>
      </c>
    </row>
    <row r="674" spans="1:23" x14ac:dyDescent="0.3">
      <c r="A674">
        <v>2320127002</v>
      </c>
      <c r="B674" s="1">
        <v>42465</v>
      </c>
      <c r="C674" t="str">
        <f t="shared" si="10"/>
        <v>Tuesday</v>
      </c>
      <c r="D674">
        <v>1201</v>
      </c>
      <c r="E674">
        <v>0.810000002</v>
      </c>
      <c r="F674">
        <v>0.810000002</v>
      </c>
      <c r="G674">
        <v>0</v>
      </c>
      <c r="H674">
        <v>0</v>
      </c>
      <c r="I674">
        <v>0</v>
      </c>
      <c r="J674">
        <v>0.810000002</v>
      </c>
      <c r="K674">
        <v>0</v>
      </c>
      <c r="L674">
        <v>0</v>
      </c>
      <c r="M674">
        <v>0</v>
      </c>
      <c r="N674">
        <v>52</v>
      </c>
      <c r="O674">
        <v>1388</v>
      </c>
      <c r="P674">
        <v>1426</v>
      </c>
      <c r="Q674">
        <f>SUM(daily_activity3[[#This Row],[VeryActiveMinutes]:[SedentaryMinutes]])</f>
        <v>1440</v>
      </c>
      <c r="R674">
        <f>daily_activity3[[#This Row],[Total Mintues]]/60</f>
        <v>24</v>
      </c>
      <c r="S674">
        <f>IFERROR(daily_activity3[[#This Row],[TotalDistance]]/daily_activity3[[#This Row],[TotalSteps]],0)</f>
        <v>6.7443797002497913E-4</v>
      </c>
      <c r="T674">
        <f>IFERROR(daily_activity3[[#This Row],[TrackerDistance]]/(daily_activity3[[#This Row],[Total Mintues]]*daily_activity3[[#This Row],[Step Length]]),0)</f>
        <v>0.83402777777777781</v>
      </c>
      <c r="U674">
        <v>61</v>
      </c>
      <c r="V674">
        <v>69</v>
      </c>
      <c r="W674">
        <v>8</v>
      </c>
    </row>
    <row r="675" spans="1:23" x14ac:dyDescent="0.3">
      <c r="A675">
        <v>2320127002</v>
      </c>
      <c r="B675" s="1">
        <v>42495</v>
      </c>
      <c r="C675" t="str">
        <f t="shared" si="10"/>
        <v>Thursday</v>
      </c>
      <c r="D675">
        <v>5202</v>
      </c>
      <c r="E675">
        <v>3.5099999899999998</v>
      </c>
      <c r="F675">
        <v>3.5099999899999998</v>
      </c>
      <c r="G675">
        <v>0</v>
      </c>
      <c r="H675">
        <v>0</v>
      </c>
      <c r="I675">
        <v>0.38999998600000002</v>
      </c>
      <c r="J675">
        <v>3.1099998950000001</v>
      </c>
      <c r="K675">
        <v>0</v>
      </c>
      <c r="L675">
        <v>0</v>
      </c>
      <c r="M675">
        <v>11</v>
      </c>
      <c r="N675">
        <v>223</v>
      </c>
      <c r="O675">
        <v>1206</v>
      </c>
      <c r="P675">
        <v>1780</v>
      </c>
      <c r="Q675">
        <f>SUM(daily_activity3[[#This Row],[VeryActiveMinutes]:[SedentaryMinutes]])</f>
        <v>1440</v>
      </c>
      <c r="R675">
        <f>daily_activity3[[#This Row],[Total Mintues]]/60</f>
        <v>24</v>
      </c>
      <c r="S675">
        <f>IFERROR(daily_activity3[[#This Row],[TotalDistance]]/daily_activity3[[#This Row],[TotalSteps]],0)</f>
        <v>6.747404825067281E-4</v>
      </c>
      <c r="T675">
        <f>IFERROR(daily_activity3[[#This Row],[TrackerDistance]]/(daily_activity3[[#This Row],[Total Mintues]]*daily_activity3[[#This Row],[Step Length]]),0)</f>
        <v>3.6125000000000003</v>
      </c>
      <c r="U675">
        <v>61</v>
      </c>
      <c r="V675">
        <v>69</v>
      </c>
      <c r="W675">
        <v>8</v>
      </c>
    </row>
    <row r="676" spans="1:23" x14ac:dyDescent="0.3">
      <c r="A676">
        <v>2320127002</v>
      </c>
      <c r="B676" s="1">
        <v>42526</v>
      </c>
      <c r="C676" t="str">
        <f t="shared" si="10"/>
        <v>Sunday</v>
      </c>
      <c r="D676">
        <v>4878</v>
      </c>
      <c r="E676">
        <v>3.289999962</v>
      </c>
      <c r="F676">
        <v>3.289999962</v>
      </c>
      <c r="G676">
        <v>0</v>
      </c>
      <c r="H676">
        <v>0</v>
      </c>
      <c r="I676">
        <v>0</v>
      </c>
      <c r="J676">
        <v>3.289999962</v>
      </c>
      <c r="K676">
        <v>0</v>
      </c>
      <c r="L676">
        <v>0</v>
      </c>
      <c r="M676">
        <v>0</v>
      </c>
      <c r="N676">
        <v>204</v>
      </c>
      <c r="O676">
        <v>1236</v>
      </c>
      <c r="P676">
        <v>1742</v>
      </c>
      <c r="Q676">
        <f>SUM(daily_activity3[[#This Row],[VeryActiveMinutes]:[SedentaryMinutes]])</f>
        <v>1440</v>
      </c>
      <c r="R676">
        <f>daily_activity3[[#This Row],[Total Mintues]]/60</f>
        <v>24</v>
      </c>
      <c r="S676">
        <f>IFERROR(daily_activity3[[#This Row],[TotalDistance]]/daily_activity3[[#This Row],[TotalSteps]],0)</f>
        <v>6.7445673677736778E-4</v>
      </c>
      <c r="T676">
        <f>IFERROR(daily_activity3[[#This Row],[TrackerDistance]]/(daily_activity3[[#This Row],[Total Mintues]]*daily_activity3[[#This Row],[Step Length]]),0)</f>
        <v>3.3874999999999997</v>
      </c>
      <c r="U676">
        <v>61</v>
      </c>
      <c r="V676">
        <v>69</v>
      </c>
      <c r="W676">
        <v>8</v>
      </c>
    </row>
    <row r="677" spans="1:23" x14ac:dyDescent="0.3">
      <c r="A677">
        <v>2320127002</v>
      </c>
      <c r="B677" s="1">
        <v>42556</v>
      </c>
      <c r="C677" t="str">
        <f t="shared" si="10"/>
        <v>Tuesday</v>
      </c>
      <c r="D677">
        <v>7379</v>
      </c>
      <c r="E677">
        <v>4.9699997900000001</v>
      </c>
      <c r="F677">
        <v>4.9699997900000001</v>
      </c>
      <c r="G677">
        <v>0</v>
      </c>
      <c r="H677">
        <v>0</v>
      </c>
      <c r="I677">
        <v>0</v>
      </c>
      <c r="J677">
        <v>4.9699997900000001</v>
      </c>
      <c r="K677">
        <v>0</v>
      </c>
      <c r="L677">
        <v>0</v>
      </c>
      <c r="M677">
        <v>0</v>
      </c>
      <c r="N677">
        <v>319</v>
      </c>
      <c r="O677">
        <v>1121</v>
      </c>
      <c r="P677">
        <v>1972</v>
      </c>
      <c r="Q677">
        <f>SUM(daily_activity3[[#This Row],[VeryActiveMinutes]:[SedentaryMinutes]])</f>
        <v>1440</v>
      </c>
      <c r="R677">
        <f>daily_activity3[[#This Row],[Total Mintues]]/60</f>
        <v>24</v>
      </c>
      <c r="S677">
        <f>IFERROR(daily_activity3[[#This Row],[TotalDistance]]/daily_activity3[[#This Row],[TotalSteps]],0)</f>
        <v>6.7353297059222119E-4</v>
      </c>
      <c r="T677">
        <f>IFERROR(daily_activity3[[#This Row],[TrackerDistance]]/(daily_activity3[[#This Row],[Total Mintues]]*daily_activity3[[#This Row],[Step Length]]),0)</f>
        <v>5.1243055555555559</v>
      </c>
      <c r="U677">
        <v>61</v>
      </c>
      <c r="V677">
        <v>69</v>
      </c>
      <c r="W677">
        <v>8</v>
      </c>
    </row>
    <row r="678" spans="1:23" x14ac:dyDescent="0.3">
      <c r="A678">
        <v>2320127002</v>
      </c>
      <c r="B678" s="1">
        <v>42587</v>
      </c>
      <c r="C678" t="str">
        <f t="shared" si="10"/>
        <v>Friday</v>
      </c>
      <c r="D678">
        <v>5161</v>
      </c>
      <c r="E678">
        <v>3.4800000190000002</v>
      </c>
      <c r="F678">
        <v>3.4800000190000002</v>
      </c>
      <c r="G678">
        <v>0</v>
      </c>
      <c r="H678">
        <v>0</v>
      </c>
      <c r="I678">
        <v>0</v>
      </c>
      <c r="J678">
        <v>3.4700000289999999</v>
      </c>
      <c r="K678">
        <v>0</v>
      </c>
      <c r="L678">
        <v>0</v>
      </c>
      <c r="M678">
        <v>0</v>
      </c>
      <c r="N678">
        <v>247</v>
      </c>
      <c r="O678">
        <v>1193</v>
      </c>
      <c r="P678">
        <v>1821</v>
      </c>
      <c r="Q678">
        <f>SUM(daily_activity3[[#This Row],[VeryActiveMinutes]:[SedentaryMinutes]])</f>
        <v>1440</v>
      </c>
      <c r="R678">
        <f>daily_activity3[[#This Row],[Total Mintues]]/60</f>
        <v>24</v>
      </c>
      <c r="S678">
        <f>IFERROR(daily_activity3[[#This Row],[TotalDistance]]/daily_activity3[[#This Row],[TotalSteps]],0)</f>
        <v>6.7428793237744628E-4</v>
      </c>
      <c r="T678">
        <f>IFERROR(daily_activity3[[#This Row],[TrackerDistance]]/(daily_activity3[[#This Row],[Total Mintues]]*daily_activity3[[#This Row],[Step Length]]),0)</f>
        <v>3.5840277777777776</v>
      </c>
      <c r="U678">
        <v>61</v>
      </c>
      <c r="V678">
        <v>69</v>
      </c>
      <c r="W678">
        <v>8</v>
      </c>
    </row>
    <row r="679" spans="1:23" x14ac:dyDescent="0.3">
      <c r="A679">
        <v>2320127002</v>
      </c>
      <c r="B679" s="1">
        <v>42618</v>
      </c>
      <c r="C679" t="str">
        <f t="shared" si="10"/>
        <v>Monday</v>
      </c>
      <c r="D679">
        <v>3090</v>
      </c>
      <c r="E679">
        <v>2.079999924</v>
      </c>
      <c r="F679">
        <v>2.079999924</v>
      </c>
      <c r="G679">
        <v>0</v>
      </c>
      <c r="H679">
        <v>0</v>
      </c>
      <c r="I679">
        <v>0</v>
      </c>
      <c r="J679">
        <v>2.079999924</v>
      </c>
      <c r="K679">
        <v>0</v>
      </c>
      <c r="L679">
        <v>0</v>
      </c>
      <c r="M679">
        <v>0</v>
      </c>
      <c r="N679">
        <v>145</v>
      </c>
      <c r="O679">
        <v>1295</v>
      </c>
      <c r="P679">
        <v>1630</v>
      </c>
      <c r="Q679">
        <f>SUM(daily_activity3[[#This Row],[VeryActiveMinutes]:[SedentaryMinutes]])</f>
        <v>1440</v>
      </c>
      <c r="R679">
        <f>daily_activity3[[#This Row],[Total Mintues]]/60</f>
        <v>24</v>
      </c>
      <c r="S679">
        <f>IFERROR(daily_activity3[[#This Row],[TotalDistance]]/daily_activity3[[#This Row],[TotalSteps]],0)</f>
        <v>6.731391339805825E-4</v>
      </c>
      <c r="T679">
        <f>IFERROR(daily_activity3[[#This Row],[TrackerDistance]]/(daily_activity3[[#This Row],[Total Mintues]]*daily_activity3[[#This Row],[Step Length]]),0)</f>
        <v>2.1458333333333335</v>
      </c>
      <c r="U679">
        <v>61</v>
      </c>
      <c r="V679">
        <v>69</v>
      </c>
      <c r="W679">
        <v>8</v>
      </c>
    </row>
    <row r="680" spans="1:23" x14ac:dyDescent="0.3">
      <c r="A680">
        <v>2320127002</v>
      </c>
      <c r="B680" s="1">
        <v>42648</v>
      </c>
      <c r="C680" t="str">
        <f t="shared" si="10"/>
        <v>Wednesday</v>
      </c>
      <c r="D680">
        <v>6227</v>
      </c>
      <c r="E680">
        <v>4.1999998090000004</v>
      </c>
      <c r="F680">
        <v>4.1999998090000004</v>
      </c>
      <c r="G680">
        <v>0</v>
      </c>
      <c r="H680">
        <v>0</v>
      </c>
      <c r="I680">
        <v>0</v>
      </c>
      <c r="J680">
        <v>4.1999998090000004</v>
      </c>
      <c r="K680">
        <v>0</v>
      </c>
      <c r="L680">
        <v>0</v>
      </c>
      <c r="M680">
        <v>0</v>
      </c>
      <c r="N680">
        <v>290</v>
      </c>
      <c r="O680">
        <v>1150</v>
      </c>
      <c r="P680">
        <v>1899</v>
      </c>
      <c r="Q680">
        <f>SUM(daily_activity3[[#This Row],[VeryActiveMinutes]:[SedentaryMinutes]])</f>
        <v>1440</v>
      </c>
      <c r="R680">
        <f>daily_activity3[[#This Row],[Total Mintues]]/60</f>
        <v>24</v>
      </c>
      <c r="S680">
        <f>IFERROR(daily_activity3[[#This Row],[TotalDistance]]/daily_activity3[[#This Row],[TotalSteps]],0)</f>
        <v>6.7448206343343506E-4</v>
      </c>
      <c r="T680">
        <f>IFERROR(daily_activity3[[#This Row],[TrackerDistance]]/(daily_activity3[[#This Row],[Total Mintues]]*daily_activity3[[#This Row],[Step Length]]),0)</f>
        <v>4.3243055555555561</v>
      </c>
      <c r="U680">
        <v>61</v>
      </c>
      <c r="V680">
        <v>69</v>
      </c>
      <c r="W680">
        <v>8</v>
      </c>
    </row>
    <row r="681" spans="1:23" x14ac:dyDescent="0.3">
      <c r="A681">
        <v>2320127002</v>
      </c>
      <c r="B681" s="1">
        <v>42679</v>
      </c>
      <c r="C681" t="str">
        <f t="shared" si="10"/>
        <v>Saturday</v>
      </c>
      <c r="D681">
        <v>6424</v>
      </c>
      <c r="E681">
        <v>4.329999924</v>
      </c>
      <c r="F681">
        <v>4.329999924</v>
      </c>
      <c r="G681">
        <v>0</v>
      </c>
      <c r="H681">
        <v>0</v>
      </c>
      <c r="I681">
        <v>0</v>
      </c>
      <c r="J681">
        <v>4.329999924</v>
      </c>
      <c r="K681">
        <v>0</v>
      </c>
      <c r="L681">
        <v>0</v>
      </c>
      <c r="M681">
        <v>0</v>
      </c>
      <c r="N681">
        <v>300</v>
      </c>
      <c r="O681">
        <v>1140</v>
      </c>
      <c r="P681">
        <v>1903</v>
      </c>
      <c r="Q681">
        <f>SUM(daily_activity3[[#This Row],[VeryActiveMinutes]:[SedentaryMinutes]])</f>
        <v>1440</v>
      </c>
      <c r="R681">
        <f>daily_activity3[[#This Row],[Total Mintues]]/60</f>
        <v>24</v>
      </c>
      <c r="S681">
        <f>IFERROR(daily_activity3[[#This Row],[TotalDistance]]/daily_activity3[[#This Row],[TotalSteps]],0)</f>
        <v>6.7403485740971355E-4</v>
      </c>
      <c r="T681">
        <f>IFERROR(daily_activity3[[#This Row],[TrackerDistance]]/(daily_activity3[[#This Row],[Total Mintues]]*daily_activity3[[#This Row],[Step Length]]),0)</f>
        <v>4.4611111111111112</v>
      </c>
      <c r="U681">
        <v>61</v>
      </c>
      <c r="V681">
        <v>69</v>
      </c>
      <c r="W681">
        <v>8</v>
      </c>
    </row>
    <row r="682" spans="1:23" x14ac:dyDescent="0.3">
      <c r="A682">
        <v>2320127002</v>
      </c>
      <c r="B682" s="1">
        <v>42709</v>
      </c>
      <c r="C682" t="str">
        <f t="shared" si="10"/>
        <v>Monday</v>
      </c>
      <c r="D682">
        <v>2661</v>
      </c>
      <c r="E682">
        <v>1.789999962</v>
      </c>
      <c r="F682">
        <v>1.789999962</v>
      </c>
      <c r="G682">
        <v>0</v>
      </c>
      <c r="H682">
        <v>0</v>
      </c>
      <c r="I682">
        <v>0</v>
      </c>
      <c r="J682">
        <v>1.789999962</v>
      </c>
      <c r="K682">
        <v>0</v>
      </c>
      <c r="L682">
        <v>0</v>
      </c>
      <c r="M682">
        <v>0</v>
      </c>
      <c r="N682">
        <v>128</v>
      </c>
      <c r="O682">
        <v>830</v>
      </c>
      <c r="P682">
        <v>1125</v>
      </c>
      <c r="Q682">
        <f>SUM(daily_activity3[[#This Row],[VeryActiveMinutes]:[SedentaryMinutes]])</f>
        <v>958</v>
      </c>
      <c r="R682">
        <f>daily_activity3[[#This Row],[Total Mintues]]/60</f>
        <v>15.966666666666667</v>
      </c>
      <c r="S682">
        <f>IFERROR(daily_activity3[[#This Row],[TotalDistance]]/daily_activity3[[#This Row],[TotalSteps]],0)</f>
        <v>6.726794295377678E-4</v>
      </c>
      <c r="T682">
        <f>IFERROR(daily_activity3[[#This Row],[TrackerDistance]]/(daily_activity3[[#This Row],[Total Mintues]]*daily_activity3[[#This Row],[Step Length]]),0)</f>
        <v>2.7776617954070981</v>
      </c>
      <c r="U682">
        <v>61</v>
      </c>
      <c r="V682">
        <v>69</v>
      </c>
      <c r="W682">
        <v>8</v>
      </c>
    </row>
    <row r="683" spans="1:23" x14ac:dyDescent="0.3">
      <c r="A683">
        <v>2347167796</v>
      </c>
      <c r="B683" s="1">
        <v>42708</v>
      </c>
      <c r="C683" t="str">
        <f t="shared" si="10"/>
        <v>Sunday</v>
      </c>
      <c r="D683">
        <v>10113</v>
      </c>
      <c r="E683">
        <v>6.829999924</v>
      </c>
      <c r="F683">
        <v>6.829999924</v>
      </c>
      <c r="G683">
        <v>0</v>
      </c>
      <c r="H683">
        <v>2</v>
      </c>
      <c r="I683">
        <v>0.62000000499999997</v>
      </c>
      <c r="J683">
        <v>4.1999998090000004</v>
      </c>
      <c r="K683">
        <v>0</v>
      </c>
      <c r="L683">
        <v>28</v>
      </c>
      <c r="M683">
        <v>13</v>
      </c>
      <c r="N683">
        <v>320</v>
      </c>
      <c r="O683">
        <v>964</v>
      </c>
      <c r="P683">
        <v>2344</v>
      </c>
      <c r="Q683">
        <f>SUM(daily_activity3[[#This Row],[VeryActiveMinutes]:[SedentaryMinutes]])</f>
        <v>1325</v>
      </c>
      <c r="R683">
        <f>daily_activity3[[#This Row],[Total Mintues]]/60</f>
        <v>22.083333333333332</v>
      </c>
      <c r="S683">
        <f>IFERROR(daily_activity3[[#This Row],[TotalDistance]]/daily_activity3[[#This Row],[TotalSteps]],0)</f>
        <v>6.7536833026797191E-4</v>
      </c>
      <c r="T683">
        <f>IFERROR(daily_activity3[[#This Row],[TrackerDistance]]/(daily_activity3[[#This Row],[Total Mintues]]*daily_activity3[[#This Row],[Step Length]]),0)</f>
        <v>7.6324528301886794</v>
      </c>
      <c r="U683">
        <v>467</v>
      </c>
      <c r="V683">
        <v>531</v>
      </c>
      <c r="W683">
        <v>64</v>
      </c>
    </row>
    <row r="684" spans="1:23" x14ac:dyDescent="0.3">
      <c r="A684">
        <v>2873212765</v>
      </c>
      <c r="B684" s="1">
        <v>42708</v>
      </c>
      <c r="C684" t="str">
        <f t="shared" si="10"/>
        <v>Sunday</v>
      </c>
      <c r="D684">
        <v>8796</v>
      </c>
      <c r="E684">
        <v>5.9099998469999999</v>
      </c>
      <c r="F684">
        <v>5.9099998469999999</v>
      </c>
      <c r="G684">
        <v>0</v>
      </c>
      <c r="H684">
        <v>0.109999999</v>
      </c>
      <c r="I684">
        <v>0.93000000699999996</v>
      </c>
      <c r="J684">
        <v>4.8800001139999996</v>
      </c>
      <c r="K684">
        <v>0</v>
      </c>
      <c r="L684">
        <v>2</v>
      </c>
      <c r="M684">
        <v>21</v>
      </c>
      <c r="N684">
        <v>356</v>
      </c>
      <c r="O684">
        <v>1061</v>
      </c>
      <c r="P684">
        <v>1982</v>
      </c>
      <c r="Q684">
        <f>SUM(daily_activity3[[#This Row],[VeryActiveMinutes]:[SedentaryMinutes]])</f>
        <v>1440</v>
      </c>
      <c r="R684">
        <f>daily_activity3[[#This Row],[Total Mintues]]/60</f>
        <v>24</v>
      </c>
      <c r="S684">
        <f>IFERROR(daily_activity3[[#This Row],[TotalDistance]]/daily_activity3[[#This Row],[TotalSteps]],0)</f>
        <v>6.7189629911323327E-4</v>
      </c>
      <c r="T684">
        <f>IFERROR(daily_activity3[[#This Row],[TrackerDistance]]/(daily_activity3[[#This Row],[Total Mintues]]*daily_activity3[[#This Row],[Step Length]]),0)</f>
        <v>6.1083333333333334</v>
      </c>
      <c r="U684">
        <v>0</v>
      </c>
      <c r="V684">
        <v>0</v>
      </c>
      <c r="W684">
        <v>0</v>
      </c>
    </row>
    <row r="685" spans="1:23" x14ac:dyDescent="0.3">
      <c r="A685">
        <v>2873212765</v>
      </c>
      <c r="B685" s="1">
        <v>42374</v>
      </c>
      <c r="C685" t="str">
        <f t="shared" si="10"/>
        <v>Tuesday</v>
      </c>
      <c r="D685">
        <v>7399</v>
      </c>
      <c r="E685">
        <v>4.9699997900000001</v>
      </c>
      <c r="F685">
        <v>4.9699997900000001</v>
      </c>
      <c r="G685">
        <v>0</v>
      </c>
      <c r="H685">
        <v>0.49000000999999999</v>
      </c>
      <c r="I685">
        <v>1.039999962</v>
      </c>
      <c r="J685">
        <v>3.4400000569999998</v>
      </c>
      <c r="K685">
        <v>0</v>
      </c>
      <c r="L685">
        <v>7</v>
      </c>
      <c r="M685">
        <v>18</v>
      </c>
      <c r="N685">
        <v>196</v>
      </c>
      <c r="O685">
        <v>1219</v>
      </c>
      <c r="P685">
        <v>1739</v>
      </c>
      <c r="Q685">
        <f>SUM(daily_activity3[[#This Row],[VeryActiveMinutes]:[SedentaryMinutes]])</f>
        <v>1440</v>
      </c>
      <c r="R685">
        <f>daily_activity3[[#This Row],[Total Mintues]]/60</f>
        <v>24</v>
      </c>
      <c r="S685">
        <f>IFERROR(daily_activity3[[#This Row],[TotalDistance]]/daily_activity3[[#This Row],[TotalSteps]],0)</f>
        <v>6.7171236518448441E-4</v>
      </c>
      <c r="T685">
        <f>IFERROR(daily_activity3[[#This Row],[TrackerDistance]]/(daily_activity3[[#This Row],[Total Mintues]]*daily_activity3[[#This Row],[Step Length]]),0)</f>
        <v>5.1381944444444443</v>
      </c>
      <c r="U685">
        <v>0</v>
      </c>
      <c r="V685">
        <v>0</v>
      </c>
      <c r="W685">
        <v>0</v>
      </c>
    </row>
    <row r="686" spans="1:23" x14ac:dyDescent="0.3">
      <c r="A686">
        <v>2873212765</v>
      </c>
      <c r="B686" s="1">
        <v>42405</v>
      </c>
      <c r="C686" t="str">
        <f t="shared" si="10"/>
        <v>Friday</v>
      </c>
      <c r="D686">
        <v>7525</v>
      </c>
      <c r="E686">
        <v>5.0599999430000002</v>
      </c>
      <c r="F686">
        <v>5.0599999430000002</v>
      </c>
      <c r="G686">
        <v>0</v>
      </c>
      <c r="H686">
        <v>0</v>
      </c>
      <c r="I686">
        <v>0.209999993</v>
      </c>
      <c r="J686">
        <v>4.829999924</v>
      </c>
      <c r="K686">
        <v>0.02</v>
      </c>
      <c r="L686">
        <v>0</v>
      </c>
      <c r="M686">
        <v>7</v>
      </c>
      <c r="N686">
        <v>334</v>
      </c>
      <c r="O686">
        <v>1099</v>
      </c>
      <c r="P686">
        <v>1878</v>
      </c>
      <c r="Q686">
        <f>SUM(daily_activity3[[#This Row],[VeryActiveMinutes]:[SedentaryMinutes]])</f>
        <v>1440</v>
      </c>
      <c r="R686">
        <f>daily_activity3[[#This Row],[Total Mintues]]/60</f>
        <v>24</v>
      </c>
      <c r="S686">
        <f>IFERROR(daily_activity3[[#This Row],[TotalDistance]]/daily_activity3[[#This Row],[TotalSteps]],0)</f>
        <v>6.724252415946844E-4</v>
      </c>
      <c r="T686">
        <f>IFERROR(daily_activity3[[#This Row],[TrackerDistance]]/(daily_activity3[[#This Row],[Total Mintues]]*daily_activity3[[#This Row],[Step Length]]),0)</f>
        <v>5.2256944444444446</v>
      </c>
      <c r="U686">
        <v>0</v>
      </c>
      <c r="V686">
        <v>0</v>
      </c>
      <c r="W686">
        <v>0</v>
      </c>
    </row>
    <row r="687" spans="1:23" x14ac:dyDescent="0.3">
      <c r="A687">
        <v>2873212765</v>
      </c>
      <c r="B687" s="1">
        <v>42434</v>
      </c>
      <c r="C687" t="str">
        <f t="shared" si="10"/>
        <v>Saturday</v>
      </c>
      <c r="D687">
        <v>7412</v>
      </c>
      <c r="E687">
        <v>4.9800000190000002</v>
      </c>
      <c r="F687">
        <v>4.9800000190000002</v>
      </c>
      <c r="G687">
        <v>0</v>
      </c>
      <c r="H687">
        <v>5.9999998999999998E-2</v>
      </c>
      <c r="I687">
        <v>0.25</v>
      </c>
      <c r="J687">
        <v>4.6599998469999999</v>
      </c>
      <c r="K687">
        <v>0.01</v>
      </c>
      <c r="L687">
        <v>1</v>
      </c>
      <c r="M687">
        <v>6</v>
      </c>
      <c r="N687">
        <v>363</v>
      </c>
      <c r="O687">
        <v>1070</v>
      </c>
      <c r="P687">
        <v>1906</v>
      </c>
      <c r="Q687">
        <f>SUM(daily_activity3[[#This Row],[VeryActiveMinutes]:[SedentaryMinutes]])</f>
        <v>1440</v>
      </c>
      <c r="R687">
        <f>daily_activity3[[#This Row],[Total Mintues]]/60</f>
        <v>24</v>
      </c>
      <c r="S687">
        <f>IFERROR(daily_activity3[[#This Row],[TotalDistance]]/daily_activity3[[#This Row],[TotalSteps]],0)</f>
        <v>6.7188343483540213E-4</v>
      </c>
      <c r="T687">
        <f>IFERROR(daily_activity3[[#This Row],[TrackerDistance]]/(daily_activity3[[#This Row],[Total Mintues]]*daily_activity3[[#This Row],[Step Length]]),0)</f>
        <v>5.1472222222222221</v>
      </c>
      <c r="U687">
        <v>0</v>
      </c>
      <c r="V687">
        <v>0</v>
      </c>
      <c r="W687">
        <v>0</v>
      </c>
    </row>
    <row r="688" spans="1:23" x14ac:dyDescent="0.3">
      <c r="A688">
        <v>2873212765</v>
      </c>
      <c r="B688" s="1">
        <v>42465</v>
      </c>
      <c r="C688" t="str">
        <f t="shared" si="10"/>
        <v>Tuesday</v>
      </c>
      <c r="D688">
        <v>8278</v>
      </c>
      <c r="E688">
        <v>5.5599999430000002</v>
      </c>
      <c r="F688">
        <v>5.5599999430000002</v>
      </c>
      <c r="G688">
        <v>0</v>
      </c>
      <c r="H688">
        <v>0</v>
      </c>
      <c r="I688">
        <v>0</v>
      </c>
      <c r="J688">
        <v>5.5599999430000002</v>
      </c>
      <c r="K688">
        <v>0</v>
      </c>
      <c r="L688">
        <v>0</v>
      </c>
      <c r="M688">
        <v>0</v>
      </c>
      <c r="N688">
        <v>420</v>
      </c>
      <c r="O688">
        <v>1020</v>
      </c>
      <c r="P688">
        <v>2015</v>
      </c>
      <c r="Q688">
        <f>SUM(daily_activity3[[#This Row],[VeryActiveMinutes]:[SedentaryMinutes]])</f>
        <v>1440</v>
      </c>
      <c r="R688">
        <f>daily_activity3[[#This Row],[Total Mintues]]/60</f>
        <v>24</v>
      </c>
      <c r="S688">
        <f>IFERROR(daily_activity3[[#This Row],[TotalDistance]]/daily_activity3[[#This Row],[TotalSteps]],0)</f>
        <v>6.7165981432713222E-4</v>
      </c>
      <c r="T688">
        <f>IFERROR(daily_activity3[[#This Row],[TrackerDistance]]/(daily_activity3[[#This Row],[Total Mintues]]*daily_activity3[[#This Row],[Step Length]]),0)</f>
        <v>5.7486111111111109</v>
      </c>
      <c r="U688">
        <v>0</v>
      </c>
      <c r="V688">
        <v>0</v>
      </c>
      <c r="W688">
        <v>0</v>
      </c>
    </row>
    <row r="689" spans="1:23" x14ac:dyDescent="0.3">
      <c r="A689">
        <v>2873212765</v>
      </c>
      <c r="B689" s="1">
        <v>42495</v>
      </c>
      <c r="C689" t="str">
        <f t="shared" si="10"/>
        <v>Thursday</v>
      </c>
      <c r="D689">
        <v>8314</v>
      </c>
      <c r="E689">
        <v>5.6100001339999999</v>
      </c>
      <c r="F689">
        <v>5.6100001339999999</v>
      </c>
      <c r="G689">
        <v>0</v>
      </c>
      <c r="H689">
        <v>0.77999997099999996</v>
      </c>
      <c r="I689">
        <v>0.80000001200000004</v>
      </c>
      <c r="J689">
        <v>4.0300002099999999</v>
      </c>
      <c r="K689">
        <v>0</v>
      </c>
      <c r="L689">
        <v>13</v>
      </c>
      <c r="M689">
        <v>23</v>
      </c>
      <c r="N689">
        <v>311</v>
      </c>
      <c r="O689">
        <v>1093</v>
      </c>
      <c r="P689">
        <v>1971</v>
      </c>
      <c r="Q689">
        <f>SUM(daily_activity3[[#This Row],[VeryActiveMinutes]:[SedentaryMinutes]])</f>
        <v>1440</v>
      </c>
      <c r="R689">
        <f>daily_activity3[[#This Row],[Total Mintues]]/60</f>
        <v>24</v>
      </c>
      <c r="S689">
        <f>IFERROR(daily_activity3[[#This Row],[TotalDistance]]/daily_activity3[[#This Row],[TotalSteps]],0)</f>
        <v>6.7476547197498191E-4</v>
      </c>
      <c r="T689">
        <f>IFERROR(daily_activity3[[#This Row],[TrackerDistance]]/(daily_activity3[[#This Row],[Total Mintues]]*daily_activity3[[#This Row],[Step Length]]),0)</f>
        <v>5.7736111111111121</v>
      </c>
      <c r="U689">
        <v>0</v>
      </c>
      <c r="V689">
        <v>0</v>
      </c>
      <c r="W689">
        <v>0</v>
      </c>
    </row>
    <row r="690" spans="1:23" x14ac:dyDescent="0.3">
      <c r="A690">
        <v>2873212765</v>
      </c>
      <c r="B690" s="1">
        <v>42526</v>
      </c>
      <c r="C690" t="str">
        <f t="shared" si="10"/>
        <v>Sunday</v>
      </c>
      <c r="D690">
        <v>7063</v>
      </c>
      <c r="E690">
        <v>4.75</v>
      </c>
      <c r="F690">
        <v>4.75</v>
      </c>
      <c r="G690">
        <v>0</v>
      </c>
      <c r="H690">
        <v>0</v>
      </c>
      <c r="I690">
        <v>0.119999997</v>
      </c>
      <c r="J690">
        <v>4.6100001339999999</v>
      </c>
      <c r="K690">
        <v>0.01</v>
      </c>
      <c r="L690">
        <v>0</v>
      </c>
      <c r="M690">
        <v>5</v>
      </c>
      <c r="N690">
        <v>370</v>
      </c>
      <c r="O690">
        <v>1065</v>
      </c>
      <c r="P690">
        <v>1910</v>
      </c>
      <c r="Q690">
        <f>SUM(daily_activity3[[#This Row],[VeryActiveMinutes]:[SedentaryMinutes]])</f>
        <v>1440</v>
      </c>
      <c r="R690">
        <f>daily_activity3[[#This Row],[Total Mintues]]/60</f>
        <v>24</v>
      </c>
      <c r="S690">
        <f>IFERROR(daily_activity3[[#This Row],[TotalDistance]]/daily_activity3[[#This Row],[TotalSteps]],0)</f>
        <v>6.7251875973382412E-4</v>
      </c>
      <c r="T690">
        <f>IFERROR(daily_activity3[[#This Row],[TrackerDistance]]/(daily_activity3[[#This Row],[Total Mintues]]*daily_activity3[[#This Row],[Step Length]]),0)</f>
        <v>4.9048611111111118</v>
      </c>
      <c r="U690">
        <v>0</v>
      </c>
      <c r="V690">
        <v>0</v>
      </c>
      <c r="W690">
        <v>0</v>
      </c>
    </row>
    <row r="691" spans="1:23" x14ac:dyDescent="0.3">
      <c r="A691">
        <v>2873212765</v>
      </c>
      <c r="B691" s="1">
        <v>42556</v>
      </c>
      <c r="C691" t="str">
        <f t="shared" si="10"/>
        <v>Tuesday</v>
      </c>
      <c r="D691">
        <v>4940</v>
      </c>
      <c r="E691">
        <v>3.380000114</v>
      </c>
      <c r="F691">
        <v>3.380000114</v>
      </c>
      <c r="G691">
        <v>0</v>
      </c>
      <c r="H691">
        <v>2.2799999710000001</v>
      </c>
      <c r="I691">
        <v>0.55000001200000004</v>
      </c>
      <c r="J691">
        <v>0.55000001200000004</v>
      </c>
      <c r="K691">
        <v>0</v>
      </c>
      <c r="L691">
        <v>75</v>
      </c>
      <c r="M691">
        <v>11</v>
      </c>
      <c r="N691">
        <v>52</v>
      </c>
      <c r="O691">
        <v>1302</v>
      </c>
      <c r="P691">
        <v>1897</v>
      </c>
      <c r="Q691">
        <f>SUM(daily_activity3[[#This Row],[VeryActiveMinutes]:[SedentaryMinutes]])</f>
        <v>1440</v>
      </c>
      <c r="R691">
        <f>daily_activity3[[#This Row],[Total Mintues]]/60</f>
        <v>24</v>
      </c>
      <c r="S691">
        <f>IFERROR(daily_activity3[[#This Row],[TotalDistance]]/daily_activity3[[#This Row],[TotalSteps]],0)</f>
        <v>6.8421054939271251E-4</v>
      </c>
      <c r="T691">
        <f>IFERROR(daily_activity3[[#This Row],[TrackerDistance]]/(daily_activity3[[#This Row],[Total Mintues]]*daily_activity3[[#This Row],[Step Length]]),0)</f>
        <v>3.4305555555555558</v>
      </c>
      <c r="U691">
        <v>0</v>
      </c>
      <c r="V691">
        <v>0</v>
      </c>
      <c r="W691">
        <v>0</v>
      </c>
    </row>
    <row r="692" spans="1:23" x14ac:dyDescent="0.3">
      <c r="A692">
        <v>2873212765</v>
      </c>
      <c r="B692" s="1">
        <v>42587</v>
      </c>
      <c r="C692" t="str">
        <f t="shared" si="10"/>
        <v>Friday</v>
      </c>
      <c r="D692">
        <v>8168</v>
      </c>
      <c r="E692">
        <v>5.5399999619999996</v>
      </c>
      <c r="F692">
        <v>5.5399999619999996</v>
      </c>
      <c r="G692">
        <v>0</v>
      </c>
      <c r="H692">
        <v>2.9000000950000002</v>
      </c>
      <c r="I692">
        <v>0</v>
      </c>
      <c r="J692">
        <v>2.6400001049999999</v>
      </c>
      <c r="K692">
        <v>0</v>
      </c>
      <c r="L692">
        <v>46</v>
      </c>
      <c r="M692">
        <v>0</v>
      </c>
      <c r="N692">
        <v>326</v>
      </c>
      <c r="O692">
        <v>1068</v>
      </c>
      <c r="P692">
        <v>2096</v>
      </c>
      <c r="Q692">
        <f>SUM(daily_activity3[[#This Row],[VeryActiveMinutes]:[SedentaryMinutes]])</f>
        <v>1440</v>
      </c>
      <c r="R692">
        <f>daily_activity3[[#This Row],[Total Mintues]]/60</f>
        <v>24</v>
      </c>
      <c r="S692">
        <f>IFERROR(daily_activity3[[#This Row],[TotalDistance]]/daily_activity3[[#This Row],[TotalSteps]],0)</f>
        <v>6.7825660651322226E-4</v>
      </c>
      <c r="T692">
        <f>IFERROR(daily_activity3[[#This Row],[TrackerDistance]]/(daily_activity3[[#This Row],[Total Mintues]]*daily_activity3[[#This Row],[Step Length]]),0)</f>
        <v>5.6722222222222225</v>
      </c>
      <c r="U692">
        <v>0</v>
      </c>
      <c r="V692">
        <v>0</v>
      </c>
      <c r="W692">
        <v>0</v>
      </c>
    </row>
    <row r="693" spans="1:23" x14ac:dyDescent="0.3">
      <c r="A693">
        <v>2873212765</v>
      </c>
      <c r="B693" s="1">
        <v>42618</v>
      </c>
      <c r="C693" t="str">
        <f t="shared" si="10"/>
        <v>Monday</v>
      </c>
      <c r="D693">
        <v>7726</v>
      </c>
      <c r="E693">
        <v>5.1900000569999998</v>
      </c>
      <c r="F693">
        <v>5.1900000569999998</v>
      </c>
      <c r="G693">
        <v>0</v>
      </c>
      <c r="H693">
        <v>0</v>
      </c>
      <c r="I693">
        <v>0</v>
      </c>
      <c r="J693">
        <v>5.1900000569999998</v>
      </c>
      <c r="K693">
        <v>0</v>
      </c>
      <c r="L693">
        <v>0</v>
      </c>
      <c r="M693">
        <v>0</v>
      </c>
      <c r="N693">
        <v>345</v>
      </c>
      <c r="O693">
        <v>1095</v>
      </c>
      <c r="P693">
        <v>1906</v>
      </c>
      <c r="Q693">
        <f>SUM(daily_activity3[[#This Row],[VeryActiveMinutes]:[SedentaryMinutes]])</f>
        <v>1440</v>
      </c>
      <c r="R693">
        <f>daily_activity3[[#This Row],[Total Mintues]]/60</f>
        <v>24</v>
      </c>
      <c r="S693">
        <f>IFERROR(daily_activity3[[#This Row],[TotalDistance]]/daily_activity3[[#This Row],[TotalSteps]],0)</f>
        <v>6.7175770864612988E-4</v>
      </c>
      <c r="T693">
        <f>IFERROR(daily_activity3[[#This Row],[TrackerDistance]]/(daily_activity3[[#This Row],[Total Mintues]]*daily_activity3[[#This Row],[Step Length]]),0)</f>
        <v>5.365277777777778</v>
      </c>
      <c r="U693">
        <v>0</v>
      </c>
      <c r="V693">
        <v>0</v>
      </c>
      <c r="W693">
        <v>0</v>
      </c>
    </row>
    <row r="694" spans="1:23" x14ac:dyDescent="0.3">
      <c r="A694">
        <v>2873212765</v>
      </c>
      <c r="B694" s="1">
        <v>42648</v>
      </c>
      <c r="C694" t="str">
        <f t="shared" si="10"/>
        <v>Wednesday</v>
      </c>
      <c r="D694">
        <v>8275</v>
      </c>
      <c r="E694">
        <v>5.5599999430000002</v>
      </c>
      <c r="F694">
        <v>5.5599999430000002</v>
      </c>
      <c r="G694">
        <v>0</v>
      </c>
      <c r="H694">
        <v>0</v>
      </c>
      <c r="I694">
        <v>0</v>
      </c>
      <c r="J694">
        <v>5.5500001909999996</v>
      </c>
      <c r="K694">
        <v>0.01</v>
      </c>
      <c r="L694">
        <v>0</v>
      </c>
      <c r="M694">
        <v>0</v>
      </c>
      <c r="N694">
        <v>373</v>
      </c>
      <c r="O694">
        <v>1067</v>
      </c>
      <c r="P694">
        <v>1962</v>
      </c>
      <c r="Q694">
        <f>SUM(daily_activity3[[#This Row],[VeryActiveMinutes]:[SedentaryMinutes]])</f>
        <v>1440</v>
      </c>
      <c r="R694">
        <f>daily_activity3[[#This Row],[Total Mintues]]/60</f>
        <v>24</v>
      </c>
      <c r="S694">
        <f>IFERROR(daily_activity3[[#This Row],[TotalDistance]]/daily_activity3[[#This Row],[TotalSteps]],0)</f>
        <v>6.7190331637462242E-4</v>
      </c>
      <c r="T694">
        <f>IFERROR(daily_activity3[[#This Row],[TrackerDistance]]/(daily_activity3[[#This Row],[Total Mintues]]*daily_activity3[[#This Row],[Step Length]]),0)</f>
        <v>5.7465277777777777</v>
      </c>
      <c r="U694">
        <v>0</v>
      </c>
      <c r="V694">
        <v>0</v>
      </c>
      <c r="W694">
        <v>0</v>
      </c>
    </row>
    <row r="695" spans="1:23" x14ac:dyDescent="0.3">
      <c r="A695">
        <v>2873212765</v>
      </c>
      <c r="B695" s="1">
        <v>42679</v>
      </c>
      <c r="C695" t="str">
        <f t="shared" si="10"/>
        <v>Saturday</v>
      </c>
      <c r="D695">
        <v>6440</v>
      </c>
      <c r="E695">
        <v>4.329999924</v>
      </c>
      <c r="F695">
        <v>4.329999924</v>
      </c>
      <c r="G695">
        <v>0</v>
      </c>
      <c r="H695">
        <v>0</v>
      </c>
      <c r="I695">
        <v>0</v>
      </c>
      <c r="J695">
        <v>4.3200001720000003</v>
      </c>
      <c r="K695">
        <v>0.01</v>
      </c>
      <c r="L695">
        <v>0</v>
      </c>
      <c r="M695">
        <v>0</v>
      </c>
      <c r="N695">
        <v>319</v>
      </c>
      <c r="O695">
        <v>1121</v>
      </c>
      <c r="P695">
        <v>1826</v>
      </c>
      <c r="Q695">
        <f>SUM(daily_activity3[[#This Row],[VeryActiveMinutes]:[SedentaryMinutes]])</f>
        <v>1440</v>
      </c>
      <c r="R695">
        <f>daily_activity3[[#This Row],[Total Mintues]]/60</f>
        <v>24</v>
      </c>
      <c r="S695">
        <f>IFERROR(daily_activity3[[#This Row],[TotalDistance]]/daily_activity3[[#This Row],[TotalSteps]],0)</f>
        <v>6.7236023664596269E-4</v>
      </c>
      <c r="T695">
        <f>IFERROR(daily_activity3[[#This Row],[TrackerDistance]]/(daily_activity3[[#This Row],[Total Mintues]]*daily_activity3[[#This Row],[Step Length]]),0)</f>
        <v>4.4722222222222223</v>
      </c>
      <c r="U695">
        <v>0</v>
      </c>
      <c r="V695">
        <v>0</v>
      </c>
      <c r="W695">
        <v>0</v>
      </c>
    </row>
    <row r="696" spans="1:23" x14ac:dyDescent="0.3">
      <c r="A696">
        <v>2873212765</v>
      </c>
      <c r="B696" s="1">
        <v>42709</v>
      </c>
      <c r="C696" t="str">
        <f t="shared" si="10"/>
        <v>Monday</v>
      </c>
      <c r="D696">
        <v>7566</v>
      </c>
      <c r="E696">
        <v>5.1100001339999999</v>
      </c>
      <c r="F696">
        <v>5.1100001339999999</v>
      </c>
      <c r="G696">
        <v>0</v>
      </c>
      <c r="H696">
        <v>0</v>
      </c>
      <c r="I696">
        <v>0</v>
      </c>
      <c r="J696">
        <v>5.1100001339999999</v>
      </c>
      <c r="K696">
        <v>0</v>
      </c>
      <c r="L696">
        <v>0</v>
      </c>
      <c r="M696">
        <v>0</v>
      </c>
      <c r="N696">
        <v>268</v>
      </c>
      <c r="O696">
        <v>720</v>
      </c>
      <c r="P696">
        <v>1431</v>
      </c>
      <c r="Q696">
        <f>SUM(daily_activity3[[#This Row],[VeryActiveMinutes]:[SedentaryMinutes]])</f>
        <v>988</v>
      </c>
      <c r="R696">
        <f>daily_activity3[[#This Row],[Total Mintues]]/60</f>
        <v>16.466666666666665</v>
      </c>
      <c r="S696">
        <f>IFERROR(daily_activity3[[#This Row],[TotalDistance]]/daily_activity3[[#This Row],[TotalSteps]],0)</f>
        <v>6.753899199048374E-4</v>
      </c>
      <c r="T696">
        <f>IFERROR(daily_activity3[[#This Row],[TrackerDistance]]/(daily_activity3[[#This Row],[Total Mintues]]*daily_activity3[[#This Row],[Step Length]]),0)</f>
        <v>7.6578947368421044</v>
      </c>
      <c r="U696">
        <v>0</v>
      </c>
      <c r="V696">
        <v>0</v>
      </c>
      <c r="W696">
        <v>0</v>
      </c>
    </row>
    <row r="697" spans="1:23" x14ac:dyDescent="0.3">
      <c r="A697">
        <v>3372868164</v>
      </c>
      <c r="B697" s="1">
        <v>42708</v>
      </c>
      <c r="C697" t="str">
        <f t="shared" si="10"/>
        <v>Sunday</v>
      </c>
      <c r="D697">
        <v>4747</v>
      </c>
      <c r="E697">
        <v>3.2400000100000002</v>
      </c>
      <c r="F697">
        <v>3.2400000100000002</v>
      </c>
      <c r="G697">
        <v>0</v>
      </c>
      <c r="H697">
        <v>0</v>
      </c>
      <c r="I697">
        <v>0</v>
      </c>
      <c r="J697">
        <v>3.2300000190000002</v>
      </c>
      <c r="K697">
        <v>0.01</v>
      </c>
      <c r="L697">
        <v>0</v>
      </c>
      <c r="M697">
        <v>0</v>
      </c>
      <c r="N697">
        <v>280</v>
      </c>
      <c r="O697">
        <v>1160</v>
      </c>
      <c r="P697">
        <v>1788</v>
      </c>
      <c r="Q697">
        <f>SUM(daily_activity3[[#This Row],[VeryActiveMinutes]:[SedentaryMinutes]])</f>
        <v>1440</v>
      </c>
      <c r="R697">
        <f>daily_activity3[[#This Row],[Total Mintues]]/60</f>
        <v>24</v>
      </c>
      <c r="S697">
        <f>IFERROR(daily_activity3[[#This Row],[TotalDistance]]/daily_activity3[[#This Row],[TotalSteps]],0)</f>
        <v>6.8253634084685072E-4</v>
      </c>
      <c r="T697">
        <f>IFERROR(daily_activity3[[#This Row],[TrackerDistance]]/(daily_activity3[[#This Row],[Total Mintues]]*daily_activity3[[#This Row],[Step Length]]),0)</f>
        <v>3.2965277777777775</v>
      </c>
      <c r="U697">
        <v>0</v>
      </c>
      <c r="V697">
        <v>0</v>
      </c>
      <c r="W697">
        <v>0</v>
      </c>
    </row>
    <row r="698" spans="1:23" x14ac:dyDescent="0.3">
      <c r="A698">
        <v>3372868164</v>
      </c>
      <c r="B698" s="1">
        <v>42374</v>
      </c>
      <c r="C698" t="str">
        <f t="shared" si="10"/>
        <v>Tuesday</v>
      </c>
      <c r="D698">
        <v>3077</v>
      </c>
      <c r="E698">
        <v>2.0999999049999998</v>
      </c>
      <c r="F698">
        <v>2.0999999049999998</v>
      </c>
      <c r="G698">
        <v>0</v>
      </c>
      <c r="H698">
        <v>0</v>
      </c>
      <c r="I698">
        <v>0</v>
      </c>
      <c r="J698">
        <v>2.0899999139999998</v>
      </c>
      <c r="K698">
        <v>0</v>
      </c>
      <c r="L698">
        <v>0</v>
      </c>
      <c r="M698">
        <v>0</v>
      </c>
      <c r="N698">
        <v>172</v>
      </c>
      <c r="O698">
        <v>842</v>
      </c>
      <c r="P698">
        <v>1237</v>
      </c>
      <c r="Q698">
        <f>SUM(daily_activity3[[#This Row],[VeryActiveMinutes]:[SedentaryMinutes]])</f>
        <v>1014</v>
      </c>
      <c r="R698">
        <f>daily_activity3[[#This Row],[Total Mintues]]/60</f>
        <v>16.899999999999999</v>
      </c>
      <c r="S698">
        <f>IFERROR(daily_activity3[[#This Row],[TotalDistance]]/daily_activity3[[#This Row],[TotalSteps]],0)</f>
        <v>6.8248290705232365E-4</v>
      </c>
      <c r="T698">
        <f>IFERROR(daily_activity3[[#This Row],[TrackerDistance]]/(daily_activity3[[#This Row],[Total Mintues]]*daily_activity3[[#This Row],[Step Length]]),0)</f>
        <v>3.0345167652859963</v>
      </c>
      <c r="U698">
        <v>0</v>
      </c>
      <c r="V698">
        <v>0</v>
      </c>
      <c r="W698">
        <v>0</v>
      </c>
    </row>
    <row r="699" spans="1:23" x14ac:dyDescent="0.3">
      <c r="A699">
        <v>3977333714</v>
      </c>
      <c r="B699" s="1">
        <v>42708</v>
      </c>
      <c r="C699" t="str">
        <f t="shared" si="10"/>
        <v>Sunday</v>
      </c>
      <c r="D699">
        <v>8856</v>
      </c>
      <c r="E699">
        <v>5.9800000190000002</v>
      </c>
      <c r="F699">
        <v>5.9800000190000002</v>
      </c>
      <c r="G699">
        <v>0</v>
      </c>
      <c r="H699">
        <v>3.0599999430000002</v>
      </c>
      <c r="I699">
        <v>0.91000002599999996</v>
      </c>
      <c r="J699">
        <v>2.0099999899999998</v>
      </c>
      <c r="K699">
        <v>0</v>
      </c>
      <c r="L699">
        <v>44</v>
      </c>
      <c r="M699">
        <v>19</v>
      </c>
      <c r="N699">
        <v>131</v>
      </c>
      <c r="O699">
        <v>777</v>
      </c>
      <c r="P699">
        <v>1450</v>
      </c>
      <c r="Q699">
        <f>SUM(daily_activity3[[#This Row],[VeryActiveMinutes]:[SedentaryMinutes]])</f>
        <v>971</v>
      </c>
      <c r="R699">
        <f>daily_activity3[[#This Row],[Total Mintues]]/60</f>
        <v>16.183333333333334</v>
      </c>
      <c r="S699">
        <f>IFERROR(daily_activity3[[#This Row],[TotalDistance]]/daily_activity3[[#This Row],[TotalSteps]],0)</f>
        <v>6.7524842129629628E-4</v>
      </c>
      <c r="T699">
        <f>IFERROR(daily_activity3[[#This Row],[TrackerDistance]]/(daily_activity3[[#This Row],[Total Mintues]]*daily_activity3[[#This Row],[Step Length]]),0)</f>
        <v>9.120494335736355</v>
      </c>
      <c r="U699">
        <v>295</v>
      </c>
      <c r="V699">
        <v>456</v>
      </c>
      <c r="W699">
        <v>161</v>
      </c>
    </row>
    <row r="700" spans="1:23" x14ac:dyDescent="0.3">
      <c r="A700">
        <v>3977333714</v>
      </c>
      <c r="B700" s="1">
        <v>42374</v>
      </c>
      <c r="C700" t="str">
        <f t="shared" si="10"/>
        <v>Tuesday</v>
      </c>
      <c r="D700">
        <v>10414</v>
      </c>
      <c r="E700">
        <v>7.0700001720000003</v>
      </c>
      <c r="F700">
        <v>7.0700001720000003</v>
      </c>
      <c r="G700">
        <v>0</v>
      </c>
      <c r="H700">
        <v>2.670000076</v>
      </c>
      <c r="I700">
        <v>1.980000019</v>
      </c>
      <c r="J700">
        <v>2.4100000860000002</v>
      </c>
      <c r="K700">
        <v>0</v>
      </c>
      <c r="L700">
        <v>41</v>
      </c>
      <c r="M700">
        <v>40</v>
      </c>
      <c r="N700">
        <v>124</v>
      </c>
      <c r="O700">
        <v>691</v>
      </c>
      <c r="P700">
        <v>1501</v>
      </c>
      <c r="Q700">
        <f>SUM(daily_activity3[[#This Row],[VeryActiveMinutes]:[SedentaryMinutes]])</f>
        <v>896</v>
      </c>
      <c r="R700">
        <f>daily_activity3[[#This Row],[Total Mintues]]/60</f>
        <v>14.933333333333334</v>
      </c>
      <c r="S700">
        <f>IFERROR(daily_activity3[[#This Row],[TotalDistance]]/daily_activity3[[#This Row],[TotalSteps]],0)</f>
        <v>6.7889381332821204E-4</v>
      </c>
      <c r="T700">
        <f>IFERROR(daily_activity3[[#This Row],[TrackerDistance]]/(daily_activity3[[#This Row],[Total Mintues]]*daily_activity3[[#This Row],[Step Length]]),0)</f>
        <v>11.622767857142858</v>
      </c>
      <c r="U700">
        <v>295</v>
      </c>
      <c r="V700">
        <v>456</v>
      </c>
      <c r="W700">
        <v>161</v>
      </c>
    </row>
    <row r="701" spans="1:23" x14ac:dyDescent="0.3">
      <c r="A701">
        <v>3977333714</v>
      </c>
      <c r="B701" s="1">
        <v>42405</v>
      </c>
      <c r="C701" t="str">
        <f t="shared" si="10"/>
        <v>Friday</v>
      </c>
      <c r="D701">
        <v>16520</v>
      </c>
      <c r="E701">
        <v>11.05000019</v>
      </c>
      <c r="F701">
        <v>11.05000019</v>
      </c>
      <c r="G701">
        <v>0</v>
      </c>
      <c r="H701">
        <v>1.539999962</v>
      </c>
      <c r="I701">
        <v>6.4800000190000002</v>
      </c>
      <c r="J701">
        <v>3.0199999809999998</v>
      </c>
      <c r="K701">
        <v>0</v>
      </c>
      <c r="L701">
        <v>24</v>
      </c>
      <c r="M701">
        <v>143</v>
      </c>
      <c r="N701">
        <v>176</v>
      </c>
      <c r="O701">
        <v>713</v>
      </c>
      <c r="P701">
        <v>1760</v>
      </c>
      <c r="Q701">
        <f>SUM(daily_activity3[[#This Row],[VeryActiveMinutes]:[SedentaryMinutes]])</f>
        <v>1056</v>
      </c>
      <c r="R701">
        <f>daily_activity3[[#This Row],[Total Mintues]]/60</f>
        <v>17.600000000000001</v>
      </c>
      <c r="S701">
        <f>IFERROR(daily_activity3[[#This Row],[TotalDistance]]/daily_activity3[[#This Row],[TotalSteps]],0)</f>
        <v>6.6888621004842618E-4</v>
      </c>
      <c r="T701">
        <f>IFERROR(daily_activity3[[#This Row],[TrackerDistance]]/(daily_activity3[[#This Row],[Total Mintues]]*daily_activity3[[#This Row],[Step Length]]),0)</f>
        <v>15.643939393939393</v>
      </c>
      <c r="U701">
        <v>295</v>
      </c>
      <c r="V701">
        <v>456</v>
      </c>
      <c r="W701">
        <v>161</v>
      </c>
    </row>
    <row r="702" spans="1:23" x14ac:dyDescent="0.3">
      <c r="A702">
        <v>3977333714</v>
      </c>
      <c r="B702" s="1">
        <v>42434</v>
      </c>
      <c r="C702" t="str">
        <f t="shared" si="10"/>
        <v>Saturday</v>
      </c>
      <c r="D702">
        <v>14335</v>
      </c>
      <c r="E702">
        <v>9.5900001530000001</v>
      </c>
      <c r="F702">
        <v>9.5900001530000001</v>
      </c>
      <c r="G702">
        <v>0</v>
      </c>
      <c r="H702">
        <v>3.3199999330000001</v>
      </c>
      <c r="I702">
        <v>1.7400000099999999</v>
      </c>
      <c r="J702">
        <v>4.5300002099999999</v>
      </c>
      <c r="K702">
        <v>0</v>
      </c>
      <c r="L702">
        <v>47</v>
      </c>
      <c r="M702">
        <v>41</v>
      </c>
      <c r="N702">
        <v>258</v>
      </c>
      <c r="O702">
        <v>594</v>
      </c>
      <c r="P702">
        <v>1710</v>
      </c>
      <c r="Q702">
        <f>SUM(daily_activity3[[#This Row],[VeryActiveMinutes]:[SedentaryMinutes]])</f>
        <v>940</v>
      </c>
      <c r="R702">
        <f>daily_activity3[[#This Row],[Total Mintues]]/60</f>
        <v>15.666666666666666</v>
      </c>
      <c r="S702">
        <f>IFERROR(daily_activity3[[#This Row],[TotalDistance]]/daily_activity3[[#This Row],[TotalSteps]],0)</f>
        <v>6.689919883501918E-4</v>
      </c>
      <c r="T702">
        <f>IFERROR(daily_activity3[[#This Row],[TrackerDistance]]/(daily_activity3[[#This Row],[Total Mintues]]*daily_activity3[[#This Row],[Step Length]]),0)</f>
        <v>15.250000000000002</v>
      </c>
      <c r="U702">
        <v>295</v>
      </c>
      <c r="V702">
        <v>456</v>
      </c>
      <c r="W702">
        <v>161</v>
      </c>
    </row>
    <row r="703" spans="1:23" x14ac:dyDescent="0.3">
      <c r="A703">
        <v>3977333714</v>
      </c>
      <c r="B703" s="1">
        <v>42465</v>
      </c>
      <c r="C703" t="str">
        <f t="shared" si="10"/>
        <v>Tuesday</v>
      </c>
      <c r="D703">
        <v>13559</v>
      </c>
      <c r="E703">
        <v>9.4399995800000003</v>
      </c>
      <c r="F703">
        <v>9.4399995800000003</v>
      </c>
      <c r="G703">
        <v>0</v>
      </c>
      <c r="H703">
        <v>1.809999943</v>
      </c>
      <c r="I703">
        <v>4.579999924</v>
      </c>
      <c r="J703">
        <v>2.8900001049999999</v>
      </c>
      <c r="K703">
        <v>0</v>
      </c>
      <c r="L703">
        <v>14</v>
      </c>
      <c r="M703">
        <v>96</v>
      </c>
      <c r="N703">
        <v>142</v>
      </c>
      <c r="O703">
        <v>852</v>
      </c>
      <c r="P703">
        <v>1628</v>
      </c>
      <c r="Q703">
        <f>SUM(daily_activity3[[#This Row],[VeryActiveMinutes]:[SedentaryMinutes]])</f>
        <v>1104</v>
      </c>
      <c r="R703">
        <f>daily_activity3[[#This Row],[Total Mintues]]/60</f>
        <v>18.399999999999999</v>
      </c>
      <c r="S703">
        <f>IFERROR(daily_activity3[[#This Row],[TotalDistance]]/daily_activity3[[#This Row],[TotalSteps]],0)</f>
        <v>6.9621650416697395E-4</v>
      </c>
      <c r="T703">
        <f>IFERROR(daily_activity3[[#This Row],[TrackerDistance]]/(daily_activity3[[#This Row],[Total Mintues]]*daily_activity3[[#This Row],[Step Length]]),0)</f>
        <v>12.281702898550725</v>
      </c>
      <c r="U703">
        <v>295</v>
      </c>
      <c r="V703">
        <v>456</v>
      </c>
      <c r="W703">
        <v>161</v>
      </c>
    </row>
    <row r="704" spans="1:23" x14ac:dyDescent="0.3">
      <c r="A704">
        <v>3977333714</v>
      </c>
      <c r="B704" s="1">
        <v>42495</v>
      </c>
      <c r="C704" t="str">
        <f t="shared" si="10"/>
        <v>Thursday</v>
      </c>
      <c r="D704">
        <v>12312</v>
      </c>
      <c r="E704">
        <v>8.5799999239999991</v>
      </c>
      <c r="F704">
        <v>8.5799999239999991</v>
      </c>
      <c r="G704">
        <v>0</v>
      </c>
      <c r="H704">
        <v>1.7599999900000001</v>
      </c>
      <c r="I704">
        <v>4.1100001339999999</v>
      </c>
      <c r="J704">
        <v>2.710000038</v>
      </c>
      <c r="K704">
        <v>0</v>
      </c>
      <c r="L704">
        <v>14</v>
      </c>
      <c r="M704">
        <v>88</v>
      </c>
      <c r="N704">
        <v>178</v>
      </c>
      <c r="O704">
        <v>680</v>
      </c>
      <c r="P704">
        <v>1618</v>
      </c>
      <c r="Q704">
        <f>SUM(daily_activity3[[#This Row],[VeryActiveMinutes]:[SedentaryMinutes]])</f>
        <v>960</v>
      </c>
      <c r="R704">
        <f>daily_activity3[[#This Row],[Total Mintues]]/60</f>
        <v>16</v>
      </c>
      <c r="S704">
        <f>IFERROR(daily_activity3[[#This Row],[TotalDistance]]/daily_activity3[[#This Row],[TotalSteps]],0)</f>
        <v>6.9688108544509414E-4</v>
      </c>
      <c r="T704">
        <f>IFERROR(daily_activity3[[#This Row],[TrackerDistance]]/(daily_activity3[[#This Row],[Total Mintues]]*daily_activity3[[#This Row],[Step Length]]),0)</f>
        <v>12.824999999999999</v>
      </c>
      <c r="U704">
        <v>295</v>
      </c>
      <c r="V704">
        <v>456</v>
      </c>
      <c r="W704">
        <v>161</v>
      </c>
    </row>
    <row r="705" spans="1:23" x14ac:dyDescent="0.3">
      <c r="A705">
        <v>3977333714</v>
      </c>
      <c r="B705" s="1">
        <v>42526</v>
      </c>
      <c r="C705" t="str">
        <f t="shared" si="10"/>
        <v>Sunday</v>
      </c>
      <c r="D705">
        <v>11677</v>
      </c>
      <c r="E705">
        <v>8.2799997330000004</v>
      </c>
      <c r="F705">
        <v>8.2799997330000004</v>
      </c>
      <c r="G705">
        <v>0</v>
      </c>
      <c r="H705">
        <v>3.1099998950000001</v>
      </c>
      <c r="I705">
        <v>2.5099999899999998</v>
      </c>
      <c r="J705">
        <v>2.670000076</v>
      </c>
      <c r="K705">
        <v>0</v>
      </c>
      <c r="L705">
        <v>29</v>
      </c>
      <c r="M705">
        <v>55</v>
      </c>
      <c r="N705">
        <v>168</v>
      </c>
      <c r="O705">
        <v>676</v>
      </c>
      <c r="P705">
        <v>1590</v>
      </c>
      <c r="Q705">
        <f>SUM(daily_activity3[[#This Row],[VeryActiveMinutes]:[SedentaryMinutes]])</f>
        <v>928</v>
      </c>
      <c r="R705">
        <f>daily_activity3[[#This Row],[Total Mintues]]/60</f>
        <v>15.466666666666667</v>
      </c>
      <c r="S705">
        <f>IFERROR(daily_activity3[[#This Row],[TotalDistance]]/daily_activity3[[#This Row],[TotalSteps]],0)</f>
        <v>7.0908621503810911E-4</v>
      </c>
      <c r="T705">
        <f>IFERROR(daily_activity3[[#This Row],[TrackerDistance]]/(daily_activity3[[#This Row],[Total Mintues]]*daily_activity3[[#This Row],[Step Length]]),0)</f>
        <v>12.582974137931034</v>
      </c>
      <c r="U705">
        <v>295</v>
      </c>
      <c r="V705">
        <v>456</v>
      </c>
      <c r="W705">
        <v>161</v>
      </c>
    </row>
    <row r="706" spans="1:23" x14ac:dyDescent="0.3">
      <c r="A706">
        <v>3977333714</v>
      </c>
      <c r="B706" s="1">
        <v>42556</v>
      </c>
      <c r="C706" t="str">
        <f t="shared" si="10"/>
        <v>Tuesday</v>
      </c>
      <c r="D706">
        <v>11550</v>
      </c>
      <c r="E706">
        <v>7.7300000190000002</v>
      </c>
      <c r="F706">
        <v>7.7300000190000002</v>
      </c>
      <c r="G706">
        <v>0</v>
      </c>
      <c r="H706">
        <v>0</v>
      </c>
      <c r="I706">
        <v>4.1300001139999996</v>
      </c>
      <c r="J706">
        <v>3.5899999139999998</v>
      </c>
      <c r="K706">
        <v>0</v>
      </c>
      <c r="L706">
        <v>0</v>
      </c>
      <c r="M706">
        <v>86</v>
      </c>
      <c r="N706">
        <v>208</v>
      </c>
      <c r="O706">
        <v>703</v>
      </c>
      <c r="P706">
        <v>1574</v>
      </c>
      <c r="Q706">
        <f>SUM(daily_activity3[[#This Row],[VeryActiveMinutes]:[SedentaryMinutes]])</f>
        <v>997</v>
      </c>
      <c r="R706">
        <f>daily_activity3[[#This Row],[Total Mintues]]/60</f>
        <v>16.616666666666667</v>
      </c>
      <c r="S706">
        <f>IFERROR(daily_activity3[[#This Row],[TotalDistance]]/daily_activity3[[#This Row],[TotalSteps]],0)</f>
        <v>6.6926407090909092E-4</v>
      </c>
      <c r="T706">
        <f>IFERROR(daily_activity3[[#This Row],[TrackerDistance]]/(daily_activity3[[#This Row],[Total Mintues]]*daily_activity3[[#This Row],[Step Length]]),0)</f>
        <v>11.584754262788366</v>
      </c>
      <c r="U706">
        <v>295</v>
      </c>
      <c r="V706">
        <v>456</v>
      </c>
      <c r="W706">
        <v>161</v>
      </c>
    </row>
    <row r="707" spans="1:23" x14ac:dyDescent="0.3">
      <c r="A707">
        <v>3977333714</v>
      </c>
      <c r="B707" s="1">
        <v>42587</v>
      </c>
      <c r="C707" t="str">
        <f t="shared" ref="C707:C770" si="11">TEXT(B707,"dddd")</f>
        <v>Friday</v>
      </c>
      <c r="D707">
        <v>13585</v>
      </c>
      <c r="E707">
        <v>9.0900001530000001</v>
      </c>
      <c r="F707">
        <v>9.0900001530000001</v>
      </c>
      <c r="G707">
        <v>0</v>
      </c>
      <c r="H707">
        <v>0.68000000699999996</v>
      </c>
      <c r="I707">
        <v>5.2399997709999999</v>
      </c>
      <c r="J707">
        <v>3.170000076</v>
      </c>
      <c r="K707">
        <v>0</v>
      </c>
      <c r="L707">
        <v>9</v>
      </c>
      <c r="M707">
        <v>116</v>
      </c>
      <c r="N707">
        <v>171</v>
      </c>
      <c r="O707">
        <v>688</v>
      </c>
      <c r="P707">
        <v>1633</v>
      </c>
      <c r="Q707">
        <f>SUM(daily_activity3[[#This Row],[VeryActiveMinutes]:[SedentaryMinutes]])</f>
        <v>984</v>
      </c>
      <c r="R707">
        <f>daily_activity3[[#This Row],[Total Mintues]]/60</f>
        <v>16.399999999999999</v>
      </c>
      <c r="S707">
        <f>IFERROR(daily_activity3[[#This Row],[TotalDistance]]/daily_activity3[[#This Row],[TotalSteps]],0)</f>
        <v>6.6912036459330145E-4</v>
      </c>
      <c r="T707">
        <f>IFERROR(daily_activity3[[#This Row],[TrackerDistance]]/(daily_activity3[[#This Row],[Total Mintues]]*daily_activity3[[#This Row],[Step Length]]),0)</f>
        <v>13.805894308943088</v>
      </c>
      <c r="U707">
        <v>295</v>
      </c>
      <c r="V707">
        <v>456</v>
      </c>
      <c r="W707">
        <v>161</v>
      </c>
    </row>
    <row r="708" spans="1:23" x14ac:dyDescent="0.3">
      <c r="A708">
        <v>3977333714</v>
      </c>
      <c r="B708" s="1">
        <v>42618</v>
      </c>
      <c r="C708" t="str">
        <f t="shared" si="11"/>
        <v>Monday</v>
      </c>
      <c r="D708">
        <v>14687</v>
      </c>
      <c r="E708">
        <v>10.079999920000001</v>
      </c>
      <c r="F708">
        <v>10.079999920000001</v>
      </c>
      <c r="G708">
        <v>0</v>
      </c>
      <c r="H708">
        <v>0.769999981</v>
      </c>
      <c r="I708">
        <v>5.5999999049999998</v>
      </c>
      <c r="J708">
        <v>3.5499999519999998</v>
      </c>
      <c r="K708">
        <v>0</v>
      </c>
      <c r="L708">
        <v>8</v>
      </c>
      <c r="M708">
        <v>122</v>
      </c>
      <c r="N708">
        <v>151</v>
      </c>
      <c r="O708">
        <v>1159</v>
      </c>
      <c r="P708">
        <v>1667</v>
      </c>
      <c r="Q708">
        <f>SUM(daily_activity3[[#This Row],[VeryActiveMinutes]:[SedentaryMinutes]])</f>
        <v>1440</v>
      </c>
      <c r="R708">
        <f>daily_activity3[[#This Row],[Total Mintues]]/60</f>
        <v>24</v>
      </c>
      <c r="S708">
        <f>IFERROR(daily_activity3[[#This Row],[TotalDistance]]/daily_activity3[[#This Row],[TotalSteps]],0)</f>
        <v>6.8632123102063051E-4</v>
      </c>
      <c r="T708">
        <f>IFERROR(daily_activity3[[#This Row],[TrackerDistance]]/(daily_activity3[[#This Row],[Total Mintues]]*daily_activity3[[#This Row],[Step Length]]),0)</f>
        <v>10.199305555555556</v>
      </c>
      <c r="U708">
        <v>295</v>
      </c>
      <c r="V708">
        <v>456</v>
      </c>
      <c r="W708">
        <v>161</v>
      </c>
    </row>
    <row r="709" spans="1:23" x14ac:dyDescent="0.3">
      <c r="A709">
        <v>3977333714</v>
      </c>
      <c r="B709" s="1">
        <v>42648</v>
      </c>
      <c r="C709" t="str">
        <f t="shared" si="11"/>
        <v>Wednesday</v>
      </c>
      <c r="D709">
        <v>13072</v>
      </c>
      <c r="E709">
        <v>8.7799997330000004</v>
      </c>
      <c r="F709">
        <v>8.7799997330000004</v>
      </c>
      <c r="G709">
        <v>0</v>
      </c>
      <c r="H709">
        <v>7.0000000000000007E-2</v>
      </c>
      <c r="I709">
        <v>5.4000000950000002</v>
      </c>
      <c r="J709">
        <v>3.3099999430000002</v>
      </c>
      <c r="K709">
        <v>0</v>
      </c>
      <c r="L709">
        <v>1</v>
      </c>
      <c r="M709">
        <v>115</v>
      </c>
      <c r="N709">
        <v>196</v>
      </c>
      <c r="O709">
        <v>676</v>
      </c>
      <c r="P709">
        <v>1630</v>
      </c>
      <c r="Q709">
        <f>SUM(daily_activity3[[#This Row],[VeryActiveMinutes]:[SedentaryMinutes]])</f>
        <v>988</v>
      </c>
      <c r="R709">
        <f>daily_activity3[[#This Row],[Total Mintues]]/60</f>
        <v>16.466666666666665</v>
      </c>
      <c r="S709">
        <f>IFERROR(daily_activity3[[#This Row],[TotalDistance]]/daily_activity3[[#This Row],[TotalSteps]],0)</f>
        <v>6.7166460625764997E-4</v>
      </c>
      <c r="T709">
        <f>IFERROR(daily_activity3[[#This Row],[TrackerDistance]]/(daily_activity3[[#This Row],[Total Mintues]]*daily_activity3[[#This Row],[Step Length]]),0)</f>
        <v>13.23076923076923</v>
      </c>
      <c r="U709">
        <v>295</v>
      </c>
      <c r="V709">
        <v>456</v>
      </c>
      <c r="W709">
        <v>161</v>
      </c>
    </row>
    <row r="710" spans="1:23" x14ac:dyDescent="0.3">
      <c r="A710">
        <v>3977333714</v>
      </c>
      <c r="B710" s="1">
        <v>42679</v>
      </c>
      <c r="C710" t="str">
        <f t="shared" si="11"/>
        <v>Saturday</v>
      </c>
      <c r="D710">
        <v>746</v>
      </c>
      <c r="E710">
        <v>0.5</v>
      </c>
      <c r="F710">
        <v>0.5</v>
      </c>
      <c r="G710">
        <v>0</v>
      </c>
      <c r="H710">
        <v>0.37000000500000002</v>
      </c>
      <c r="I710">
        <v>0</v>
      </c>
      <c r="J710">
        <v>0.12999999500000001</v>
      </c>
      <c r="K710">
        <v>0</v>
      </c>
      <c r="L710">
        <v>4</v>
      </c>
      <c r="M710">
        <v>0</v>
      </c>
      <c r="N710">
        <v>9</v>
      </c>
      <c r="O710">
        <v>13</v>
      </c>
      <c r="P710">
        <v>52</v>
      </c>
      <c r="Q710">
        <f>SUM(daily_activity3[[#This Row],[VeryActiveMinutes]:[SedentaryMinutes]])</f>
        <v>26</v>
      </c>
      <c r="R710">
        <f>daily_activity3[[#This Row],[Total Mintues]]/60</f>
        <v>0.43333333333333335</v>
      </c>
      <c r="S710">
        <f>IFERROR(daily_activity3[[#This Row],[TotalDistance]]/daily_activity3[[#This Row],[TotalSteps]],0)</f>
        <v>6.7024128686327079E-4</v>
      </c>
      <c r="T710">
        <f>IFERROR(daily_activity3[[#This Row],[TrackerDistance]]/(daily_activity3[[#This Row],[Total Mintues]]*daily_activity3[[#This Row],[Step Length]]),0)</f>
        <v>28.69230769230769</v>
      </c>
      <c r="U710">
        <v>295</v>
      </c>
      <c r="V710">
        <v>456</v>
      </c>
      <c r="W710">
        <v>161</v>
      </c>
    </row>
    <row r="711" spans="1:23" x14ac:dyDescent="0.3">
      <c r="A711">
        <v>4020332650</v>
      </c>
      <c r="B711" s="1">
        <v>42708</v>
      </c>
      <c r="C711" t="str">
        <f t="shared" si="11"/>
        <v>Sunday</v>
      </c>
      <c r="D711">
        <v>8539</v>
      </c>
      <c r="E711">
        <v>6.1199998860000004</v>
      </c>
      <c r="F711">
        <v>6.1199998860000004</v>
      </c>
      <c r="G711">
        <v>0</v>
      </c>
      <c r="H711">
        <v>0.15000000599999999</v>
      </c>
      <c r="I711">
        <v>0.23999999499999999</v>
      </c>
      <c r="J711">
        <v>5.6799998279999997</v>
      </c>
      <c r="K711">
        <v>0</v>
      </c>
      <c r="L711">
        <v>4</v>
      </c>
      <c r="M711">
        <v>15</v>
      </c>
      <c r="N711">
        <v>331</v>
      </c>
      <c r="O711">
        <v>712</v>
      </c>
      <c r="P711">
        <v>3654</v>
      </c>
      <c r="Q711">
        <f>SUM(daily_activity3[[#This Row],[VeryActiveMinutes]:[SedentaryMinutes]])</f>
        <v>1062</v>
      </c>
      <c r="R711">
        <f>daily_activity3[[#This Row],[Total Mintues]]/60</f>
        <v>17.7</v>
      </c>
      <c r="S711">
        <f>IFERROR(daily_activity3[[#This Row],[TotalDistance]]/daily_activity3[[#This Row],[TotalSteps]],0)</f>
        <v>7.1671154538002118E-4</v>
      </c>
      <c r="T711">
        <f>IFERROR(daily_activity3[[#This Row],[TrackerDistance]]/(daily_activity3[[#This Row],[Total Mintues]]*daily_activity3[[#This Row],[Step Length]]),0)</f>
        <v>8.0404896421845571</v>
      </c>
      <c r="U711">
        <v>77</v>
      </c>
      <c r="V711">
        <v>77</v>
      </c>
      <c r="W711">
        <v>0</v>
      </c>
    </row>
    <row r="712" spans="1:23" x14ac:dyDescent="0.3">
      <c r="A712">
        <v>4020332650</v>
      </c>
      <c r="B712" s="1">
        <v>42374</v>
      </c>
      <c r="C712" t="str">
        <f t="shared" si="11"/>
        <v>Tuesday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1440</v>
      </c>
      <c r="P712">
        <v>1980</v>
      </c>
      <c r="Q712">
        <f>SUM(daily_activity3[[#This Row],[VeryActiveMinutes]:[SedentaryMinutes]])</f>
        <v>1440</v>
      </c>
      <c r="R712">
        <f>daily_activity3[[#This Row],[Total Mintues]]/60</f>
        <v>24</v>
      </c>
      <c r="S712">
        <f>IFERROR(daily_activity3[[#This Row],[TotalDistance]]/daily_activity3[[#This Row],[TotalSteps]],0)</f>
        <v>0</v>
      </c>
      <c r="T712">
        <f>IFERROR(daily_activity3[[#This Row],[TrackerDistance]]/(daily_activity3[[#This Row],[Total Mintues]]*daily_activity3[[#This Row],[Step Length]]),0)</f>
        <v>0</v>
      </c>
      <c r="U712">
        <v>77</v>
      </c>
      <c r="V712">
        <v>77</v>
      </c>
      <c r="W712">
        <v>0</v>
      </c>
    </row>
    <row r="713" spans="1:23" x14ac:dyDescent="0.3">
      <c r="A713">
        <v>4020332650</v>
      </c>
      <c r="B713" s="1">
        <v>42405</v>
      </c>
      <c r="C713" t="str">
        <f t="shared" si="11"/>
        <v>Friday</v>
      </c>
      <c r="D713">
        <v>475</v>
      </c>
      <c r="E713">
        <v>0.34000000400000002</v>
      </c>
      <c r="F713">
        <v>0.34000000400000002</v>
      </c>
      <c r="G713">
        <v>0</v>
      </c>
      <c r="H713">
        <v>0</v>
      </c>
      <c r="I713">
        <v>3.9999999000000001E-2</v>
      </c>
      <c r="J713">
        <v>0.28999999199999998</v>
      </c>
      <c r="K713">
        <v>0</v>
      </c>
      <c r="L713">
        <v>0</v>
      </c>
      <c r="M713">
        <v>11</v>
      </c>
      <c r="N713">
        <v>31</v>
      </c>
      <c r="O713">
        <v>1350</v>
      </c>
      <c r="P713">
        <v>2207</v>
      </c>
      <c r="Q713">
        <f>SUM(daily_activity3[[#This Row],[VeryActiveMinutes]:[SedentaryMinutes]])</f>
        <v>1392</v>
      </c>
      <c r="R713">
        <f>daily_activity3[[#This Row],[Total Mintues]]/60</f>
        <v>23.2</v>
      </c>
      <c r="S713">
        <f>IFERROR(daily_activity3[[#This Row],[TotalDistance]]/daily_activity3[[#This Row],[TotalSteps]],0)</f>
        <v>7.1578948210526325E-4</v>
      </c>
      <c r="T713">
        <f>IFERROR(daily_activity3[[#This Row],[TrackerDistance]]/(daily_activity3[[#This Row],[Total Mintues]]*daily_activity3[[#This Row],[Step Length]]),0)</f>
        <v>0.34123563218390801</v>
      </c>
      <c r="U713">
        <v>77</v>
      </c>
      <c r="V713">
        <v>77</v>
      </c>
      <c r="W713">
        <v>0</v>
      </c>
    </row>
    <row r="714" spans="1:23" x14ac:dyDescent="0.3">
      <c r="A714">
        <v>4020332650</v>
      </c>
      <c r="B714" s="1">
        <v>42434</v>
      </c>
      <c r="C714" t="str">
        <f t="shared" si="11"/>
        <v>Saturday</v>
      </c>
      <c r="D714">
        <v>4496</v>
      </c>
      <c r="E714">
        <v>3.2200000289999999</v>
      </c>
      <c r="F714">
        <v>3.2200000289999999</v>
      </c>
      <c r="G714">
        <v>0</v>
      </c>
      <c r="H714">
        <v>0</v>
      </c>
      <c r="I714">
        <v>0</v>
      </c>
      <c r="J714">
        <v>3.1500000950000002</v>
      </c>
      <c r="K714">
        <v>5.0000001000000002E-2</v>
      </c>
      <c r="L714">
        <v>0</v>
      </c>
      <c r="M714">
        <v>0</v>
      </c>
      <c r="N714">
        <v>174</v>
      </c>
      <c r="O714">
        <v>950</v>
      </c>
      <c r="P714">
        <v>2828</v>
      </c>
      <c r="Q714">
        <f>SUM(daily_activity3[[#This Row],[VeryActiveMinutes]:[SedentaryMinutes]])</f>
        <v>1124</v>
      </c>
      <c r="R714">
        <f>daily_activity3[[#This Row],[Total Mintues]]/60</f>
        <v>18.733333333333334</v>
      </c>
      <c r="S714">
        <f>IFERROR(daily_activity3[[#This Row],[TotalDistance]]/daily_activity3[[#This Row],[TotalSteps]],0)</f>
        <v>7.1619217726868328E-4</v>
      </c>
      <c r="T714">
        <f>IFERROR(daily_activity3[[#This Row],[TrackerDistance]]/(daily_activity3[[#This Row],[Total Mintues]]*daily_activity3[[#This Row],[Step Length]]),0)</f>
        <v>4</v>
      </c>
      <c r="U714">
        <v>77</v>
      </c>
      <c r="V714">
        <v>77</v>
      </c>
      <c r="W714">
        <v>0</v>
      </c>
    </row>
    <row r="715" spans="1:23" x14ac:dyDescent="0.3">
      <c r="A715">
        <v>4020332650</v>
      </c>
      <c r="B715" s="1">
        <v>42465</v>
      </c>
      <c r="C715" t="str">
        <f t="shared" si="11"/>
        <v>Tuesday</v>
      </c>
      <c r="D715">
        <v>10252</v>
      </c>
      <c r="E715">
        <v>7.3499999049999998</v>
      </c>
      <c r="F715">
        <v>7.3499999049999998</v>
      </c>
      <c r="G715">
        <v>0</v>
      </c>
      <c r="H715">
        <v>0.670000017</v>
      </c>
      <c r="I715">
        <v>1.039999962</v>
      </c>
      <c r="J715">
        <v>5.579999924</v>
      </c>
      <c r="K715">
        <v>0</v>
      </c>
      <c r="L715">
        <v>13</v>
      </c>
      <c r="M715">
        <v>46</v>
      </c>
      <c r="N715">
        <v>346</v>
      </c>
      <c r="O715">
        <v>531</v>
      </c>
      <c r="P715">
        <v>3879</v>
      </c>
      <c r="Q715">
        <f>SUM(daily_activity3[[#This Row],[VeryActiveMinutes]:[SedentaryMinutes]])</f>
        <v>936</v>
      </c>
      <c r="R715">
        <f>daily_activity3[[#This Row],[Total Mintues]]/60</f>
        <v>15.6</v>
      </c>
      <c r="S715">
        <f>IFERROR(daily_activity3[[#This Row],[TotalDistance]]/daily_activity3[[#This Row],[TotalSteps]],0)</f>
        <v>7.1693327204447907E-4</v>
      </c>
      <c r="T715">
        <f>IFERROR(daily_activity3[[#This Row],[TrackerDistance]]/(daily_activity3[[#This Row],[Total Mintues]]*daily_activity3[[#This Row],[Step Length]]),0)</f>
        <v>10.952991452991455</v>
      </c>
      <c r="U715">
        <v>77</v>
      </c>
      <c r="V715">
        <v>77</v>
      </c>
      <c r="W715">
        <v>0</v>
      </c>
    </row>
    <row r="716" spans="1:23" x14ac:dyDescent="0.3">
      <c r="A716">
        <v>4020332650</v>
      </c>
      <c r="B716" s="1">
        <v>42495</v>
      </c>
      <c r="C716" t="str">
        <f t="shared" si="11"/>
        <v>Thursday</v>
      </c>
      <c r="D716">
        <v>11728</v>
      </c>
      <c r="E716">
        <v>8.4300003050000001</v>
      </c>
      <c r="F716">
        <v>8.4300003050000001</v>
      </c>
      <c r="G716">
        <v>0</v>
      </c>
      <c r="H716">
        <v>2.619999886</v>
      </c>
      <c r="I716">
        <v>1.6799999480000001</v>
      </c>
      <c r="J716">
        <v>4.0399999619999996</v>
      </c>
      <c r="K716">
        <v>7.0000000000000007E-2</v>
      </c>
      <c r="L716">
        <v>38</v>
      </c>
      <c r="M716">
        <v>42</v>
      </c>
      <c r="N716">
        <v>196</v>
      </c>
      <c r="O716">
        <v>916</v>
      </c>
      <c r="P716">
        <v>3429</v>
      </c>
      <c r="Q716">
        <f>SUM(daily_activity3[[#This Row],[VeryActiveMinutes]:[SedentaryMinutes]])</f>
        <v>1192</v>
      </c>
      <c r="R716">
        <f>daily_activity3[[#This Row],[Total Mintues]]/60</f>
        <v>19.866666666666667</v>
      </c>
      <c r="S716">
        <f>IFERROR(daily_activity3[[#This Row],[TotalDistance]]/daily_activity3[[#This Row],[TotalSteps]],0)</f>
        <v>7.1879265902114603E-4</v>
      </c>
      <c r="T716">
        <f>IFERROR(daily_activity3[[#This Row],[TrackerDistance]]/(daily_activity3[[#This Row],[Total Mintues]]*daily_activity3[[#This Row],[Step Length]]),0)</f>
        <v>9.8389261744966436</v>
      </c>
      <c r="U716">
        <v>77</v>
      </c>
      <c r="V716">
        <v>77</v>
      </c>
      <c r="W716">
        <v>0</v>
      </c>
    </row>
    <row r="717" spans="1:23" x14ac:dyDescent="0.3">
      <c r="A717">
        <v>4020332650</v>
      </c>
      <c r="B717" s="1">
        <v>42526</v>
      </c>
      <c r="C717" t="str">
        <f t="shared" si="11"/>
        <v>Sunday</v>
      </c>
      <c r="D717">
        <v>4369</v>
      </c>
      <c r="E717">
        <v>3.130000114</v>
      </c>
      <c r="F717">
        <v>3.130000114</v>
      </c>
      <c r="G717">
        <v>0</v>
      </c>
      <c r="H717">
        <v>0</v>
      </c>
      <c r="I717">
        <v>0</v>
      </c>
      <c r="J717">
        <v>3.0999999049999998</v>
      </c>
      <c r="K717">
        <v>0.01</v>
      </c>
      <c r="L717">
        <v>0</v>
      </c>
      <c r="M717">
        <v>0</v>
      </c>
      <c r="N717">
        <v>177</v>
      </c>
      <c r="O717">
        <v>855</v>
      </c>
      <c r="P717">
        <v>2704</v>
      </c>
      <c r="Q717">
        <f>SUM(daily_activity3[[#This Row],[VeryActiveMinutes]:[SedentaryMinutes]])</f>
        <v>1032</v>
      </c>
      <c r="R717">
        <f>daily_activity3[[#This Row],[Total Mintues]]/60</f>
        <v>17.2</v>
      </c>
      <c r="S717">
        <f>IFERROR(daily_activity3[[#This Row],[TotalDistance]]/daily_activity3[[#This Row],[TotalSteps]],0)</f>
        <v>7.1641110414282449E-4</v>
      </c>
      <c r="T717">
        <f>IFERROR(daily_activity3[[#This Row],[TrackerDistance]]/(daily_activity3[[#This Row],[Total Mintues]]*daily_activity3[[#This Row],[Step Length]]),0)</f>
        <v>4.2335271317829459</v>
      </c>
      <c r="U717">
        <v>77</v>
      </c>
      <c r="V717">
        <v>77</v>
      </c>
      <c r="W717">
        <v>0</v>
      </c>
    </row>
    <row r="718" spans="1:23" x14ac:dyDescent="0.3">
      <c r="A718">
        <v>4020332650</v>
      </c>
      <c r="B718" s="1">
        <v>42556</v>
      </c>
      <c r="C718" t="str">
        <f t="shared" si="11"/>
        <v>Tuesday</v>
      </c>
      <c r="D718">
        <v>6132</v>
      </c>
      <c r="E718">
        <v>4.4000000950000002</v>
      </c>
      <c r="F718">
        <v>4.4000000950000002</v>
      </c>
      <c r="G718">
        <v>0</v>
      </c>
      <c r="H718">
        <v>0</v>
      </c>
      <c r="I718">
        <v>0</v>
      </c>
      <c r="J718">
        <v>3.579999924</v>
      </c>
      <c r="K718">
        <v>0</v>
      </c>
      <c r="L718">
        <v>0</v>
      </c>
      <c r="M718">
        <v>0</v>
      </c>
      <c r="N718">
        <v>184</v>
      </c>
      <c r="O718">
        <v>1256</v>
      </c>
      <c r="P718">
        <v>2975</v>
      </c>
      <c r="Q718">
        <f>SUM(daily_activity3[[#This Row],[VeryActiveMinutes]:[SedentaryMinutes]])</f>
        <v>1440</v>
      </c>
      <c r="R718">
        <f>daily_activity3[[#This Row],[Total Mintues]]/60</f>
        <v>24</v>
      </c>
      <c r="S718">
        <f>IFERROR(daily_activity3[[#This Row],[TotalDistance]]/daily_activity3[[#This Row],[TotalSteps]],0)</f>
        <v>7.1754730838225703E-4</v>
      </c>
      <c r="T718">
        <f>IFERROR(daily_activity3[[#This Row],[TrackerDistance]]/(daily_activity3[[#This Row],[Total Mintues]]*daily_activity3[[#This Row],[Step Length]]),0)</f>
        <v>4.2583333333333329</v>
      </c>
      <c r="U718">
        <v>77</v>
      </c>
      <c r="V718">
        <v>77</v>
      </c>
      <c r="W718">
        <v>0</v>
      </c>
    </row>
    <row r="719" spans="1:23" x14ac:dyDescent="0.3">
      <c r="A719">
        <v>4020332650</v>
      </c>
      <c r="B719" s="1">
        <v>42587</v>
      </c>
      <c r="C719" t="str">
        <f t="shared" si="11"/>
        <v>Friday</v>
      </c>
      <c r="D719">
        <v>5862</v>
      </c>
      <c r="E719">
        <v>4.1999998090000004</v>
      </c>
      <c r="F719">
        <v>4.1999998090000004</v>
      </c>
      <c r="G719">
        <v>0</v>
      </c>
      <c r="H719">
        <v>0</v>
      </c>
      <c r="I719">
        <v>0</v>
      </c>
      <c r="J719">
        <v>4.1500000950000002</v>
      </c>
      <c r="K719">
        <v>0</v>
      </c>
      <c r="L719">
        <v>0</v>
      </c>
      <c r="M719">
        <v>0</v>
      </c>
      <c r="N719">
        <v>263</v>
      </c>
      <c r="O719">
        <v>775</v>
      </c>
      <c r="P719">
        <v>3089</v>
      </c>
      <c r="Q719">
        <f>SUM(daily_activity3[[#This Row],[VeryActiveMinutes]:[SedentaryMinutes]])</f>
        <v>1038</v>
      </c>
      <c r="R719">
        <f>daily_activity3[[#This Row],[Total Mintues]]/60</f>
        <v>17.3</v>
      </c>
      <c r="S719">
        <f>IFERROR(daily_activity3[[#This Row],[TotalDistance]]/daily_activity3[[#This Row],[TotalSteps]],0)</f>
        <v>7.1647898481746845E-4</v>
      </c>
      <c r="T719">
        <f>IFERROR(daily_activity3[[#This Row],[TrackerDistance]]/(daily_activity3[[#This Row],[Total Mintues]]*daily_activity3[[#This Row],[Step Length]]),0)</f>
        <v>5.6473988439306364</v>
      </c>
      <c r="U719">
        <v>77</v>
      </c>
      <c r="V719">
        <v>77</v>
      </c>
      <c r="W719">
        <v>0</v>
      </c>
    </row>
    <row r="720" spans="1:23" x14ac:dyDescent="0.3">
      <c r="A720">
        <v>4020332650</v>
      </c>
      <c r="B720" s="1">
        <v>42618</v>
      </c>
      <c r="C720" t="str">
        <f t="shared" si="11"/>
        <v>Monday</v>
      </c>
      <c r="D720">
        <v>4556</v>
      </c>
      <c r="E720">
        <v>3.2699999809999998</v>
      </c>
      <c r="F720">
        <v>3.2699999809999998</v>
      </c>
      <c r="G720">
        <v>0</v>
      </c>
      <c r="H720">
        <v>0.20000000300000001</v>
      </c>
      <c r="I720">
        <v>0.119999997</v>
      </c>
      <c r="J720">
        <v>2.9400000569999998</v>
      </c>
      <c r="K720">
        <v>0</v>
      </c>
      <c r="L720">
        <v>3</v>
      </c>
      <c r="M720">
        <v>5</v>
      </c>
      <c r="N720">
        <v>173</v>
      </c>
      <c r="O720">
        <v>1225</v>
      </c>
      <c r="P720">
        <v>2785</v>
      </c>
      <c r="Q720">
        <f>SUM(daily_activity3[[#This Row],[VeryActiveMinutes]:[SedentaryMinutes]])</f>
        <v>1406</v>
      </c>
      <c r="R720">
        <f>daily_activity3[[#This Row],[Total Mintues]]/60</f>
        <v>23.433333333333334</v>
      </c>
      <c r="S720">
        <f>IFERROR(daily_activity3[[#This Row],[TotalDistance]]/daily_activity3[[#This Row],[TotalSteps]],0)</f>
        <v>7.1773485096575937E-4</v>
      </c>
      <c r="T720">
        <f>IFERROR(daily_activity3[[#This Row],[TrackerDistance]]/(daily_activity3[[#This Row],[Total Mintues]]*daily_activity3[[#This Row],[Step Length]]),0)</f>
        <v>3.2403982930298718</v>
      </c>
      <c r="U720">
        <v>77</v>
      </c>
      <c r="V720">
        <v>77</v>
      </c>
      <c r="W720">
        <v>0</v>
      </c>
    </row>
    <row r="721" spans="1:23" x14ac:dyDescent="0.3">
      <c r="A721">
        <v>4020332650</v>
      </c>
      <c r="B721" s="1">
        <v>42648</v>
      </c>
      <c r="C721" t="str">
        <f t="shared" si="11"/>
        <v>Wednesday</v>
      </c>
      <c r="D721">
        <v>5546</v>
      </c>
      <c r="E721">
        <v>3.9800000190000002</v>
      </c>
      <c r="F721">
        <v>3.9800000190000002</v>
      </c>
      <c r="G721">
        <v>0</v>
      </c>
      <c r="H721">
        <v>0</v>
      </c>
      <c r="I721">
        <v>0</v>
      </c>
      <c r="J721">
        <v>3.869999886</v>
      </c>
      <c r="K721">
        <v>3.9999999000000001E-2</v>
      </c>
      <c r="L721">
        <v>0</v>
      </c>
      <c r="M721">
        <v>0</v>
      </c>
      <c r="N721">
        <v>206</v>
      </c>
      <c r="O721">
        <v>774</v>
      </c>
      <c r="P721">
        <v>2926</v>
      </c>
      <c r="Q721">
        <f>SUM(daily_activity3[[#This Row],[VeryActiveMinutes]:[SedentaryMinutes]])</f>
        <v>980</v>
      </c>
      <c r="R721">
        <f>daily_activity3[[#This Row],[Total Mintues]]/60</f>
        <v>16.333333333333332</v>
      </c>
      <c r="S721">
        <f>IFERROR(daily_activity3[[#This Row],[TotalDistance]]/daily_activity3[[#This Row],[TotalSteps]],0)</f>
        <v>7.1763433447529759E-4</v>
      </c>
      <c r="T721">
        <f>IFERROR(daily_activity3[[#This Row],[TrackerDistance]]/(daily_activity3[[#This Row],[Total Mintues]]*daily_activity3[[#This Row],[Step Length]]),0)</f>
        <v>5.6591836734693874</v>
      </c>
      <c r="U721">
        <v>77</v>
      </c>
      <c r="V721">
        <v>77</v>
      </c>
      <c r="W721">
        <v>0</v>
      </c>
    </row>
    <row r="722" spans="1:23" x14ac:dyDescent="0.3">
      <c r="A722">
        <v>4020332650</v>
      </c>
      <c r="B722" s="1">
        <v>42679</v>
      </c>
      <c r="C722" t="str">
        <f t="shared" si="11"/>
        <v>Saturday</v>
      </c>
      <c r="D722">
        <v>3689</v>
      </c>
      <c r="E722">
        <v>2.6500000950000002</v>
      </c>
      <c r="F722">
        <v>2.6500000950000002</v>
      </c>
      <c r="G722">
        <v>0</v>
      </c>
      <c r="H722">
        <v>0.109999999</v>
      </c>
      <c r="I722">
        <v>0.17000000200000001</v>
      </c>
      <c r="J722">
        <v>2.329999924</v>
      </c>
      <c r="K722">
        <v>0</v>
      </c>
      <c r="L722">
        <v>2</v>
      </c>
      <c r="M722">
        <v>8</v>
      </c>
      <c r="N722">
        <v>134</v>
      </c>
      <c r="O722">
        <v>1296</v>
      </c>
      <c r="P722">
        <v>2645</v>
      </c>
      <c r="Q722">
        <f>SUM(daily_activity3[[#This Row],[VeryActiveMinutes]:[SedentaryMinutes]])</f>
        <v>1440</v>
      </c>
      <c r="R722">
        <f>daily_activity3[[#This Row],[Total Mintues]]/60</f>
        <v>24</v>
      </c>
      <c r="S722">
        <f>IFERROR(daily_activity3[[#This Row],[TotalDistance]]/daily_activity3[[#This Row],[TotalSteps]],0)</f>
        <v>7.1835188262401738E-4</v>
      </c>
      <c r="T722">
        <f>IFERROR(daily_activity3[[#This Row],[TrackerDistance]]/(daily_activity3[[#This Row],[Total Mintues]]*daily_activity3[[#This Row],[Step Length]]),0)</f>
        <v>2.5618055555555559</v>
      </c>
      <c r="U722">
        <v>77</v>
      </c>
      <c r="V722">
        <v>77</v>
      </c>
      <c r="W722">
        <v>0</v>
      </c>
    </row>
    <row r="723" spans="1:23" x14ac:dyDescent="0.3">
      <c r="A723">
        <v>4020332650</v>
      </c>
      <c r="B723" s="1">
        <v>42709</v>
      </c>
      <c r="C723" t="str">
        <f t="shared" si="11"/>
        <v>Monday</v>
      </c>
      <c r="D723">
        <v>590</v>
      </c>
      <c r="E723">
        <v>0.41999998700000002</v>
      </c>
      <c r="F723">
        <v>0.41999998700000002</v>
      </c>
      <c r="G723">
        <v>0</v>
      </c>
      <c r="H723">
        <v>0</v>
      </c>
      <c r="I723">
        <v>0</v>
      </c>
      <c r="J723">
        <v>0.40999999599999998</v>
      </c>
      <c r="K723">
        <v>0</v>
      </c>
      <c r="L723">
        <v>0</v>
      </c>
      <c r="M723">
        <v>0</v>
      </c>
      <c r="N723">
        <v>21</v>
      </c>
      <c r="O723">
        <v>721</v>
      </c>
      <c r="P723">
        <v>1120</v>
      </c>
      <c r="Q723">
        <f>SUM(daily_activity3[[#This Row],[VeryActiveMinutes]:[SedentaryMinutes]])</f>
        <v>742</v>
      </c>
      <c r="R723">
        <f>daily_activity3[[#This Row],[Total Mintues]]/60</f>
        <v>12.366666666666667</v>
      </c>
      <c r="S723">
        <f>IFERROR(daily_activity3[[#This Row],[TotalDistance]]/daily_activity3[[#This Row],[TotalSteps]],0)</f>
        <v>7.118643847457628E-4</v>
      </c>
      <c r="T723">
        <f>IFERROR(daily_activity3[[#This Row],[TrackerDistance]]/(daily_activity3[[#This Row],[Total Mintues]]*daily_activity3[[#This Row],[Step Length]]),0)</f>
        <v>0.79514824797843653</v>
      </c>
      <c r="U723">
        <v>77</v>
      </c>
      <c r="V723">
        <v>77</v>
      </c>
      <c r="W723">
        <v>0</v>
      </c>
    </row>
    <row r="724" spans="1:23" x14ac:dyDescent="0.3">
      <c r="A724">
        <v>4057192912</v>
      </c>
      <c r="B724" s="1">
        <v>42708</v>
      </c>
      <c r="C724" t="str">
        <f t="shared" si="11"/>
        <v>Sunday</v>
      </c>
      <c r="D724">
        <v>5394</v>
      </c>
      <c r="E724">
        <v>4.0300002099999999</v>
      </c>
      <c r="F724">
        <v>4.0300002099999999</v>
      </c>
      <c r="G724">
        <v>0</v>
      </c>
      <c r="H724">
        <v>0</v>
      </c>
      <c r="I724">
        <v>0</v>
      </c>
      <c r="J724">
        <v>3.9400000569999998</v>
      </c>
      <c r="K724">
        <v>0</v>
      </c>
      <c r="L724">
        <v>0</v>
      </c>
      <c r="M724">
        <v>0</v>
      </c>
      <c r="N724">
        <v>164</v>
      </c>
      <c r="O724">
        <v>1276</v>
      </c>
      <c r="P724">
        <v>2286</v>
      </c>
      <c r="Q724">
        <f>SUM(daily_activity3[[#This Row],[VeryActiveMinutes]:[SedentaryMinutes]])</f>
        <v>1440</v>
      </c>
      <c r="R724">
        <f>daily_activity3[[#This Row],[Total Mintues]]/60</f>
        <v>24</v>
      </c>
      <c r="S724">
        <f>IFERROR(daily_activity3[[#This Row],[TotalDistance]]/daily_activity3[[#This Row],[TotalSteps]],0)</f>
        <v>7.4712647571375601E-4</v>
      </c>
      <c r="T724">
        <f>IFERROR(daily_activity3[[#This Row],[TrackerDistance]]/(daily_activity3[[#This Row],[Total Mintues]]*daily_activity3[[#This Row],[Step Length]]),0)</f>
        <v>3.7458333333333331</v>
      </c>
      <c r="U724">
        <v>0</v>
      </c>
      <c r="V724">
        <v>0</v>
      </c>
      <c r="W724">
        <v>0</v>
      </c>
    </row>
    <row r="725" spans="1:23" x14ac:dyDescent="0.3">
      <c r="A725">
        <v>4319703577</v>
      </c>
      <c r="B725" s="1">
        <v>42708</v>
      </c>
      <c r="C725" t="str">
        <f t="shared" si="11"/>
        <v>Sunday</v>
      </c>
      <c r="D725">
        <v>7753</v>
      </c>
      <c r="E725">
        <v>5.1999998090000004</v>
      </c>
      <c r="F725">
        <v>5.1999998090000004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1440</v>
      </c>
      <c r="P725">
        <v>2115</v>
      </c>
      <c r="Q725">
        <f>SUM(daily_activity3[[#This Row],[VeryActiveMinutes]:[SedentaryMinutes]])</f>
        <v>1440</v>
      </c>
      <c r="R725">
        <f>daily_activity3[[#This Row],[Total Mintues]]/60</f>
        <v>24</v>
      </c>
      <c r="S725">
        <f>IFERROR(daily_activity3[[#This Row],[TotalDistance]]/daily_activity3[[#This Row],[TotalSteps]],0)</f>
        <v>6.7070808835289575E-4</v>
      </c>
      <c r="T725">
        <f>IFERROR(daily_activity3[[#This Row],[TrackerDistance]]/(daily_activity3[[#This Row],[Total Mintues]]*daily_activity3[[#This Row],[Step Length]]),0)</f>
        <v>5.384027777777777</v>
      </c>
      <c r="U725">
        <v>535</v>
      </c>
      <c r="V725">
        <v>557</v>
      </c>
      <c r="W725">
        <v>22</v>
      </c>
    </row>
    <row r="726" spans="1:23" x14ac:dyDescent="0.3">
      <c r="A726">
        <v>4319703577</v>
      </c>
      <c r="B726" s="1">
        <v>42374</v>
      </c>
      <c r="C726" t="str">
        <f t="shared" si="11"/>
        <v>Tuesday</v>
      </c>
      <c r="D726">
        <v>1251</v>
      </c>
      <c r="E726">
        <v>0.83999997400000004</v>
      </c>
      <c r="F726">
        <v>0.83999997400000004</v>
      </c>
      <c r="G726">
        <v>0</v>
      </c>
      <c r="H726">
        <v>0</v>
      </c>
      <c r="I726">
        <v>0</v>
      </c>
      <c r="J726">
        <v>0.83999997400000004</v>
      </c>
      <c r="K726">
        <v>0</v>
      </c>
      <c r="L726">
        <v>0</v>
      </c>
      <c r="M726">
        <v>0</v>
      </c>
      <c r="N726">
        <v>67</v>
      </c>
      <c r="O726">
        <v>836</v>
      </c>
      <c r="P726">
        <v>1593</v>
      </c>
      <c r="Q726">
        <f>SUM(daily_activity3[[#This Row],[VeryActiveMinutes]:[SedentaryMinutes]])</f>
        <v>903</v>
      </c>
      <c r="R726">
        <f>daily_activity3[[#This Row],[Total Mintues]]/60</f>
        <v>15.05</v>
      </c>
      <c r="S726">
        <f>IFERROR(daily_activity3[[#This Row],[TotalDistance]]/daily_activity3[[#This Row],[TotalSteps]],0)</f>
        <v>6.7146280895283772E-4</v>
      </c>
      <c r="T726">
        <f>IFERROR(daily_activity3[[#This Row],[TrackerDistance]]/(daily_activity3[[#This Row],[Total Mintues]]*daily_activity3[[#This Row],[Step Length]]),0)</f>
        <v>1.3853820598006645</v>
      </c>
      <c r="U726">
        <v>535</v>
      </c>
      <c r="V726">
        <v>557</v>
      </c>
      <c r="W726">
        <v>22</v>
      </c>
    </row>
    <row r="727" spans="1:23" x14ac:dyDescent="0.3">
      <c r="A727">
        <v>4319703577</v>
      </c>
      <c r="B727" s="1">
        <v>42405</v>
      </c>
      <c r="C727" t="str">
        <f t="shared" si="11"/>
        <v>Friday</v>
      </c>
      <c r="D727">
        <v>9261</v>
      </c>
      <c r="E727">
        <v>6.2399997709999999</v>
      </c>
      <c r="F727">
        <v>6.2399997709999999</v>
      </c>
      <c r="G727">
        <v>0</v>
      </c>
      <c r="H727">
        <v>0</v>
      </c>
      <c r="I727">
        <v>0.439999998</v>
      </c>
      <c r="J727">
        <v>5.7100000380000004</v>
      </c>
      <c r="K727">
        <v>0</v>
      </c>
      <c r="L727">
        <v>0</v>
      </c>
      <c r="M727">
        <v>11</v>
      </c>
      <c r="N727">
        <v>344</v>
      </c>
      <c r="O727">
        <v>585</v>
      </c>
      <c r="P727">
        <v>2270</v>
      </c>
      <c r="Q727">
        <f>SUM(daily_activity3[[#This Row],[VeryActiveMinutes]:[SedentaryMinutes]])</f>
        <v>940</v>
      </c>
      <c r="R727">
        <f>daily_activity3[[#This Row],[Total Mintues]]/60</f>
        <v>15.666666666666666</v>
      </c>
      <c r="S727">
        <f>IFERROR(daily_activity3[[#This Row],[TotalDistance]]/daily_activity3[[#This Row],[TotalSteps]],0)</f>
        <v>6.7379330212720011E-4</v>
      </c>
      <c r="T727">
        <f>IFERROR(daily_activity3[[#This Row],[TrackerDistance]]/(daily_activity3[[#This Row],[Total Mintues]]*daily_activity3[[#This Row],[Step Length]]),0)</f>
        <v>9.8521276595744673</v>
      </c>
      <c r="U727">
        <v>535</v>
      </c>
      <c r="V727">
        <v>557</v>
      </c>
      <c r="W727">
        <v>22</v>
      </c>
    </row>
    <row r="728" spans="1:23" x14ac:dyDescent="0.3">
      <c r="A728">
        <v>4319703577</v>
      </c>
      <c r="B728" s="1">
        <v>42434</v>
      </c>
      <c r="C728" t="str">
        <f t="shared" si="11"/>
        <v>Saturday</v>
      </c>
      <c r="D728">
        <v>9648</v>
      </c>
      <c r="E728">
        <v>6.4699997900000001</v>
      </c>
      <c r="F728">
        <v>6.4699997900000001</v>
      </c>
      <c r="G728">
        <v>0</v>
      </c>
      <c r="H728">
        <v>0.579999983</v>
      </c>
      <c r="I728">
        <v>1.0700000519999999</v>
      </c>
      <c r="J728">
        <v>4.829999924</v>
      </c>
      <c r="K728">
        <v>0</v>
      </c>
      <c r="L728">
        <v>8</v>
      </c>
      <c r="M728">
        <v>26</v>
      </c>
      <c r="N728">
        <v>287</v>
      </c>
      <c r="O728">
        <v>669</v>
      </c>
      <c r="P728">
        <v>2235</v>
      </c>
      <c r="Q728">
        <f>SUM(daily_activity3[[#This Row],[VeryActiveMinutes]:[SedentaryMinutes]])</f>
        <v>990</v>
      </c>
      <c r="R728">
        <f>daily_activity3[[#This Row],[Total Mintues]]/60</f>
        <v>16.5</v>
      </c>
      <c r="S728">
        <f>IFERROR(daily_activity3[[#This Row],[TotalDistance]]/daily_activity3[[#This Row],[TotalSteps]],0)</f>
        <v>6.7060528503316754E-4</v>
      </c>
      <c r="T728">
        <f>IFERROR(daily_activity3[[#This Row],[TrackerDistance]]/(daily_activity3[[#This Row],[Total Mintues]]*daily_activity3[[#This Row],[Step Length]]),0)</f>
        <v>9.7454545454545443</v>
      </c>
      <c r="U728">
        <v>535</v>
      </c>
      <c r="V728">
        <v>557</v>
      </c>
      <c r="W728">
        <v>22</v>
      </c>
    </row>
    <row r="729" spans="1:23" x14ac:dyDescent="0.3">
      <c r="A729">
        <v>4319703577</v>
      </c>
      <c r="B729" s="1">
        <v>42465</v>
      </c>
      <c r="C729" t="str">
        <f t="shared" si="11"/>
        <v>Tuesday</v>
      </c>
      <c r="D729">
        <v>10429</v>
      </c>
      <c r="E729">
        <v>7.0199999809999998</v>
      </c>
      <c r="F729">
        <v>7.0199999809999998</v>
      </c>
      <c r="G729">
        <v>0</v>
      </c>
      <c r="H729">
        <v>0.58999997400000004</v>
      </c>
      <c r="I729">
        <v>0.579999983</v>
      </c>
      <c r="J729">
        <v>5.8499999049999998</v>
      </c>
      <c r="K729">
        <v>0</v>
      </c>
      <c r="L729">
        <v>8</v>
      </c>
      <c r="M729">
        <v>13</v>
      </c>
      <c r="N729">
        <v>313</v>
      </c>
      <c r="O729">
        <v>1106</v>
      </c>
      <c r="P729">
        <v>2282</v>
      </c>
      <c r="Q729">
        <f>SUM(daily_activity3[[#This Row],[VeryActiveMinutes]:[SedentaryMinutes]])</f>
        <v>1440</v>
      </c>
      <c r="R729">
        <f>daily_activity3[[#This Row],[Total Mintues]]/60</f>
        <v>24</v>
      </c>
      <c r="S729">
        <f>IFERROR(daily_activity3[[#This Row],[TotalDistance]]/daily_activity3[[#This Row],[TotalSteps]],0)</f>
        <v>6.7312302051970461E-4</v>
      </c>
      <c r="T729">
        <f>IFERROR(daily_activity3[[#This Row],[TrackerDistance]]/(daily_activity3[[#This Row],[Total Mintues]]*daily_activity3[[#This Row],[Step Length]]),0)</f>
        <v>7.2423611111111112</v>
      </c>
      <c r="U729">
        <v>535</v>
      </c>
      <c r="V729">
        <v>557</v>
      </c>
      <c r="W729">
        <v>22</v>
      </c>
    </row>
    <row r="730" spans="1:23" x14ac:dyDescent="0.3">
      <c r="A730">
        <v>4319703577</v>
      </c>
      <c r="B730" s="1">
        <v>42495</v>
      </c>
      <c r="C730" t="str">
        <f t="shared" si="11"/>
        <v>Thursday</v>
      </c>
      <c r="D730">
        <v>13658</v>
      </c>
      <c r="E730">
        <v>9.4899997710000008</v>
      </c>
      <c r="F730">
        <v>9.4899997710000008</v>
      </c>
      <c r="G730">
        <v>0</v>
      </c>
      <c r="H730">
        <v>2.630000114</v>
      </c>
      <c r="I730">
        <v>1.4099999670000001</v>
      </c>
      <c r="J730">
        <v>5.4499998090000004</v>
      </c>
      <c r="K730">
        <v>0</v>
      </c>
      <c r="L730">
        <v>27</v>
      </c>
      <c r="M730">
        <v>34</v>
      </c>
      <c r="N730">
        <v>328</v>
      </c>
      <c r="O730">
        <v>957</v>
      </c>
      <c r="P730">
        <v>2530</v>
      </c>
      <c r="Q730">
        <f>SUM(daily_activity3[[#This Row],[VeryActiveMinutes]:[SedentaryMinutes]])</f>
        <v>1346</v>
      </c>
      <c r="R730">
        <f>daily_activity3[[#This Row],[Total Mintues]]/60</f>
        <v>22.433333333333334</v>
      </c>
      <c r="S730">
        <f>IFERROR(daily_activity3[[#This Row],[TotalDistance]]/daily_activity3[[#This Row],[TotalSteps]],0)</f>
        <v>6.948308515888125E-4</v>
      </c>
      <c r="T730">
        <f>IFERROR(daily_activity3[[#This Row],[TrackerDistance]]/(daily_activity3[[#This Row],[Total Mintues]]*daily_activity3[[#This Row],[Step Length]]),0)</f>
        <v>10.147102526002971</v>
      </c>
      <c r="U730">
        <v>535</v>
      </c>
      <c r="V730">
        <v>557</v>
      </c>
      <c r="W730">
        <v>22</v>
      </c>
    </row>
    <row r="731" spans="1:23" x14ac:dyDescent="0.3">
      <c r="A731">
        <v>4319703577</v>
      </c>
      <c r="B731" s="1">
        <v>42526</v>
      </c>
      <c r="C731" t="str">
        <f t="shared" si="11"/>
        <v>Sunday</v>
      </c>
      <c r="D731">
        <v>9524</v>
      </c>
      <c r="E731">
        <v>6.420000076</v>
      </c>
      <c r="F731">
        <v>6.420000076</v>
      </c>
      <c r="G731">
        <v>0</v>
      </c>
      <c r="H731">
        <v>0.40999999599999998</v>
      </c>
      <c r="I731">
        <v>0.469999999</v>
      </c>
      <c r="J731">
        <v>5.4600000380000004</v>
      </c>
      <c r="K731">
        <v>0</v>
      </c>
      <c r="L731">
        <v>6</v>
      </c>
      <c r="M731">
        <v>11</v>
      </c>
      <c r="N731">
        <v>314</v>
      </c>
      <c r="O731">
        <v>692</v>
      </c>
      <c r="P731">
        <v>2266</v>
      </c>
      <c r="Q731">
        <f>SUM(daily_activity3[[#This Row],[VeryActiveMinutes]:[SedentaryMinutes]])</f>
        <v>1023</v>
      </c>
      <c r="R731">
        <f>daily_activity3[[#This Row],[Total Mintues]]/60</f>
        <v>17.05</v>
      </c>
      <c r="S731">
        <f>IFERROR(daily_activity3[[#This Row],[TotalDistance]]/daily_activity3[[#This Row],[TotalSteps]],0)</f>
        <v>6.7408652624947505E-4</v>
      </c>
      <c r="T731">
        <f>IFERROR(daily_activity3[[#This Row],[TrackerDistance]]/(daily_activity3[[#This Row],[Total Mintues]]*daily_activity3[[#This Row],[Step Length]]),0)</f>
        <v>9.3098729227761474</v>
      </c>
      <c r="U731">
        <v>535</v>
      </c>
      <c r="V731">
        <v>557</v>
      </c>
      <c r="W731">
        <v>22</v>
      </c>
    </row>
    <row r="732" spans="1:23" x14ac:dyDescent="0.3">
      <c r="A732">
        <v>4319703577</v>
      </c>
      <c r="B732" s="1">
        <v>42556</v>
      </c>
      <c r="C732" t="str">
        <f t="shared" si="11"/>
        <v>Tuesday</v>
      </c>
      <c r="D732">
        <v>7937</v>
      </c>
      <c r="E732">
        <v>5.329999924</v>
      </c>
      <c r="F732">
        <v>5.329999924</v>
      </c>
      <c r="G732">
        <v>0</v>
      </c>
      <c r="H732">
        <v>0.189999998</v>
      </c>
      <c r="I732">
        <v>1.0499999520000001</v>
      </c>
      <c r="J732">
        <v>4.079999924</v>
      </c>
      <c r="K732">
        <v>0</v>
      </c>
      <c r="L732">
        <v>3</v>
      </c>
      <c r="M732">
        <v>28</v>
      </c>
      <c r="N732">
        <v>279</v>
      </c>
      <c r="O732">
        <v>586</v>
      </c>
      <c r="P732">
        <v>2158</v>
      </c>
      <c r="Q732">
        <f>SUM(daily_activity3[[#This Row],[VeryActiveMinutes]:[SedentaryMinutes]])</f>
        <v>896</v>
      </c>
      <c r="R732">
        <f>daily_activity3[[#This Row],[Total Mintues]]/60</f>
        <v>14.933333333333334</v>
      </c>
      <c r="S732">
        <f>IFERROR(daily_activity3[[#This Row],[TotalDistance]]/daily_activity3[[#This Row],[TotalSteps]],0)</f>
        <v>6.7153835504598714E-4</v>
      </c>
      <c r="T732">
        <f>IFERROR(daily_activity3[[#This Row],[TrackerDistance]]/(daily_activity3[[#This Row],[Total Mintues]]*daily_activity3[[#This Row],[Step Length]]),0)</f>
        <v>8.858258928571427</v>
      </c>
      <c r="U732">
        <v>535</v>
      </c>
      <c r="V732">
        <v>557</v>
      </c>
      <c r="W732">
        <v>22</v>
      </c>
    </row>
    <row r="733" spans="1:23" x14ac:dyDescent="0.3">
      <c r="A733">
        <v>4319703577</v>
      </c>
      <c r="B733" s="1">
        <v>42587</v>
      </c>
      <c r="C733" t="str">
        <f t="shared" si="11"/>
        <v>Friday</v>
      </c>
      <c r="D733">
        <v>3672</v>
      </c>
      <c r="E733">
        <v>2.460000038</v>
      </c>
      <c r="F733">
        <v>2.460000038</v>
      </c>
      <c r="G733">
        <v>0</v>
      </c>
      <c r="H733">
        <v>0</v>
      </c>
      <c r="I733">
        <v>0</v>
      </c>
      <c r="J733">
        <v>2.460000038</v>
      </c>
      <c r="K733">
        <v>0</v>
      </c>
      <c r="L733">
        <v>0</v>
      </c>
      <c r="M733">
        <v>0</v>
      </c>
      <c r="N733">
        <v>153</v>
      </c>
      <c r="O733">
        <v>603</v>
      </c>
      <c r="P733">
        <v>1792</v>
      </c>
      <c r="Q733">
        <f>SUM(daily_activity3[[#This Row],[VeryActiveMinutes]:[SedentaryMinutes]])</f>
        <v>756</v>
      </c>
      <c r="R733">
        <f>daily_activity3[[#This Row],[Total Mintues]]/60</f>
        <v>12.6</v>
      </c>
      <c r="S733">
        <f>IFERROR(daily_activity3[[#This Row],[TotalDistance]]/daily_activity3[[#This Row],[TotalSteps]],0)</f>
        <v>6.6993465087145966E-4</v>
      </c>
      <c r="T733">
        <f>IFERROR(daily_activity3[[#This Row],[TrackerDistance]]/(daily_activity3[[#This Row],[Total Mintues]]*daily_activity3[[#This Row],[Step Length]]),0)</f>
        <v>4.8571428571428577</v>
      </c>
      <c r="U733">
        <v>535</v>
      </c>
      <c r="V733">
        <v>557</v>
      </c>
      <c r="W733">
        <v>22</v>
      </c>
    </row>
    <row r="734" spans="1:23" x14ac:dyDescent="0.3">
      <c r="A734">
        <v>4319703577</v>
      </c>
      <c r="B734" s="1">
        <v>42618</v>
      </c>
      <c r="C734" t="str">
        <f t="shared" si="11"/>
        <v>Monday</v>
      </c>
      <c r="D734">
        <v>10378</v>
      </c>
      <c r="E734">
        <v>6.9600000380000004</v>
      </c>
      <c r="F734">
        <v>6.9600000380000004</v>
      </c>
      <c r="G734">
        <v>0</v>
      </c>
      <c r="H734">
        <v>0.14000000100000001</v>
      </c>
      <c r="I734">
        <v>0.560000002</v>
      </c>
      <c r="J734">
        <v>6.25</v>
      </c>
      <c r="K734">
        <v>0</v>
      </c>
      <c r="L734">
        <v>2</v>
      </c>
      <c r="M734">
        <v>14</v>
      </c>
      <c r="N734">
        <v>374</v>
      </c>
      <c r="O734">
        <v>490</v>
      </c>
      <c r="P734">
        <v>2345</v>
      </c>
      <c r="Q734">
        <f>SUM(daily_activity3[[#This Row],[VeryActiveMinutes]:[SedentaryMinutes]])</f>
        <v>880</v>
      </c>
      <c r="R734">
        <f>daily_activity3[[#This Row],[Total Mintues]]/60</f>
        <v>14.666666666666666</v>
      </c>
      <c r="S734">
        <f>IFERROR(daily_activity3[[#This Row],[TotalDistance]]/daily_activity3[[#This Row],[TotalSteps]],0)</f>
        <v>6.7064945442281757E-4</v>
      </c>
      <c r="T734">
        <f>IFERROR(daily_activity3[[#This Row],[TrackerDistance]]/(daily_activity3[[#This Row],[Total Mintues]]*daily_activity3[[#This Row],[Step Length]]),0)</f>
        <v>11.793181818181816</v>
      </c>
      <c r="U734">
        <v>535</v>
      </c>
      <c r="V734">
        <v>557</v>
      </c>
      <c r="W734">
        <v>22</v>
      </c>
    </row>
    <row r="735" spans="1:23" x14ac:dyDescent="0.3">
      <c r="A735">
        <v>4319703577</v>
      </c>
      <c r="B735" s="1">
        <v>42648</v>
      </c>
      <c r="C735" t="str">
        <f t="shared" si="11"/>
        <v>Wednesday</v>
      </c>
      <c r="D735">
        <v>9487</v>
      </c>
      <c r="E735">
        <v>6.3699998860000004</v>
      </c>
      <c r="F735">
        <v>6.3699998860000004</v>
      </c>
      <c r="G735">
        <v>0</v>
      </c>
      <c r="H735">
        <v>0.209999993</v>
      </c>
      <c r="I735">
        <v>0.46000000800000002</v>
      </c>
      <c r="J735">
        <v>5.6999998090000004</v>
      </c>
      <c r="K735">
        <v>0</v>
      </c>
      <c r="L735">
        <v>3</v>
      </c>
      <c r="M735">
        <v>12</v>
      </c>
      <c r="N735">
        <v>329</v>
      </c>
      <c r="O735">
        <v>555</v>
      </c>
      <c r="P735">
        <v>2260</v>
      </c>
      <c r="Q735">
        <f>SUM(daily_activity3[[#This Row],[VeryActiveMinutes]:[SedentaryMinutes]])</f>
        <v>899</v>
      </c>
      <c r="R735">
        <f>daily_activity3[[#This Row],[Total Mintues]]/60</f>
        <v>14.983333333333333</v>
      </c>
      <c r="S735">
        <f>IFERROR(daily_activity3[[#This Row],[TotalDistance]]/daily_activity3[[#This Row],[TotalSteps]],0)</f>
        <v>6.7144512343206503E-4</v>
      </c>
      <c r="T735">
        <f>IFERROR(daily_activity3[[#This Row],[TrackerDistance]]/(daily_activity3[[#This Row],[Total Mintues]]*daily_activity3[[#This Row],[Step Length]]),0)</f>
        <v>10.552836484983313</v>
      </c>
      <c r="U735">
        <v>535</v>
      </c>
      <c r="V735">
        <v>557</v>
      </c>
      <c r="W735">
        <v>22</v>
      </c>
    </row>
    <row r="736" spans="1:23" x14ac:dyDescent="0.3">
      <c r="A736">
        <v>4319703577</v>
      </c>
      <c r="B736" s="1">
        <v>42679</v>
      </c>
      <c r="C736" t="str">
        <f t="shared" si="11"/>
        <v>Saturday</v>
      </c>
      <c r="D736">
        <v>9129</v>
      </c>
      <c r="E736">
        <v>6.1300001139999996</v>
      </c>
      <c r="F736">
        <v>6.1300001139999996</v>
      </c>
      <c r="G736">
        <v>0</v>
      </c>
      <c r="H736">
        <v>0.20000000300000001</v>
      </c>
      <c r="I736">
        <v>0.74000001000000004</v>
      </c>
      <c r="J736">
        <v>5.1799998279999997</v>
      </c>
      <c r="K736">
        <v>0</v>
      </c>
      <c r="L736">
        <v>3</v>
      </c>
      <c r="M736">
        <v>18</v>
      </c>
      <c r="N736">
        <v>311</v>
      </c>
      <c r="O736">
        <v>574</v>
      </c>
      <c r="P736">
        <v>2232</v>
      </c>
      <c r="Q736">
        <f>SUM(daily_activity3[[#This Row],[VeryActiveMinutes]:[SedentaryMinutes]])</f>
        <v>906</v>
      </c>
      <c r="R736">
        <f>daily_activity3[[#This Row],[Total Mintues]]/60</f>
        <v>15.1</v>
      </c>
      <c r="S736">
        <f>IFERROR(daily_activity3[[#This Row],[TotalDistance]]/daily_activity3[[#This Row],[TotalSteps]],0)</f>
        <v>6.7148648417132207E-4</v>
      </c>
      <c r="T736">
        <f>IFERROR(daily_activity3[[#This Row],[TrackerDistance]]/(daily_activity3[[#This Row],[Total Mintues]]*daily_activity3[[#This Row],[Step Length]]),0)</f>
        <v>10.076158940397352</v>
      </c>
      <c r="U736">
        <v>535</v>
      </c>
      <c r="V736">
        <v>557</v>
      </c>
      <c r="W736">
        <v>22</v>
      </c>
    </row>
    <row r="737" spans="1:23" x14ac:dyDescent="0.3">
      <c r="A737">
        <v>4319703577</v>
      </c>
      <c r="B737" s="1">
        <v>42709</v>
      </c>
      <c r="C737" t="str">
        <f t="shared" si="11"/>
        <v>Monday</v>
      </c>
      <c r="D737">
        <v>17</v>
      </c>
      <c r="E737">
        <v>0.01</v>
      </c>
      <c r="F737">
        <v>0.01</v>
      </c>
      <c r="G737">
        <v>0</v>
      </c>
      <c r="H737">
        <v>0</v>
      </c>
      <c r="I737">
        <v>0</v>
      </c>
      <c r="J737">
        <v>0.01</v>
      </c>
      <c r="K737">
        <v>0</v>
      </c>
      <c r="L737">
        <v>0</v>
      </c>
      <c r="M737">
        <v>0</v>
      </c>
      <c r="N737">
        <v>2</v>
      </c>
      <c r="O737">
        <v>0</v>
      </c>
      <c r="P737">
        <v>257</v>
      </c>
      <c r="Q737">
        <f>SUM(daily_activity3[[#This Row],[VeryActiveMinutes]:[SedentaryMinutes]])</f>
        <v>2</v>
      </c>
      <c r="R737">
        <f>daily_activity3[[#This Row],[Total Mintues]]/60</f>
        <v>3.3333333333333333E-2</v>
      </c>
      <c r="S737">
        <f>IFERROR(daily_activity3[[#This Row],[TotalDistance]]/daily_activity3[[#This Row],[TotalSteps]],0)</f>
        <v>5.8823529411764712E-4</v>
      </c>
      <c r="T737">
        <f>IFERROR(daily_activity3[[#This Row],[TrackerDistance]]/(daily_activity3[[#This Row],[Total Mintues]]*daily_activity3[[#This Row],[Step Length]]),0)</f>
        <v>8.5</v>
      </c>
      <c r="U737">
        <v>535</v>
      </c>
      <c r="V737">
        <v>557</v>
      </c>
      <c r="W737">
        <v>22</v>
      </c>
    </row>
    <row r="738" spans="1:23" x14ac:dyDescent="0.3">
      <c r="A738">
        <v>4388161847</v>
      </c>
      <c r="B738" s="1">
        <v>42708</v>
      </c>
      <c r="C738" t="str">
        <f t="shared" si="11"/>
        <v>Sunday</v>
      </c>
      <c r="D738">
        <v>10122</v>
      </c>
      <c r="E738">
        <v>7.7800002099999999</v>
      </c>
      <c r="F738">
        <v>7.7800002099999999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1440</v>
      </c>
      <c r="P738">
        <v>2955</v>
      </c>
      <c r="Q738">
        <f>SUM(daily_activity3[[#This Row],[VeryActiveMinutes]:[SedentaryMinutes]])</f>
        <v>1440</v>
      </c>
      <c r="R738">
        <f>daily_activity3[[#This Row],[Total Mintues]]/60</f>
        <v>24</v>
      </c>
      <c r="S738">
        <f>IFERROR(daily_activity3[[#This Row],[TotalDistance]]/daily_activity3[[#This Row],[TotalSteps]],0)</f>
        <v>7.6862282256471052E-4</v>
      </c>
      <c r="T738">
        <f>IFERROR(daily_activity3[[#This Row],[TrackerDistance]]/(daily_activity3[[#This Row],[Total Mintues]]*daily_activity3[[#This Row],[Step Length]]),0)</f>
        <v>7.0291666666666668</v>
      </c>
      <c r="U738">
        <v>499</v>
      </c>
      <c r="V738">
        <v>526</v>
      </c>
      <c r="W738">
        <v>27</v>
      </c>
    </row>
    <row r="739" spans="1:23" x14ac:dyDescent="0.3">
      <c r="A739">
        <v>4388161847</v>
      </c>
      <c r="B739" s="1">
        <v>42374</v>
      </c>
      <c r="C739" t="str">
        <f t="shared" si="11"/>
        <v>Tuesday</v>
      </c>
      <c r="D739">
        <v>10255</v>
      </c>
      <c r="E739">
        <v>7.8899998660000001</v>
      </c>
      <c r="F739">
        <v>7.8899998660000001</v>
      </c>
      <c r="G739">
        <v>0</v>
      </c>
      <c r="H739">
        <v>1.0099999900000001</v>
      </c>
      <c r="I739">
        <v>0.68000000699999996</v>
      </c>
      <c r="J739">
        <v>6.1999998090000004</v>
      </c>
      <c r="K739">
        <v>0</v>
      </c>
      <c r="L739">
        <v>12</v>
      </c>
      <c r="M739">
        <v>15</v>
      </c>
      <c r="N739">
        <v>241</v>
      </c>
      <c r="O739">
        <v>579</v>
      </c>
      <c r="P739">
        <v>2926</v>
      </c>
      <c r="Q739">
        <f>SUM(daily_activity3[[#This Row],[VeryActiveMinutes]:[SedentaryMinutes]])</f>
        <v>847</v>
      </c>
      <c r="R739">
        <f>daily_activity3[[#This Row],[Total Mintues]]/60</f>
        <v>14.116666666666667</v>
      </c>
      <c r="S739">
        <f>IFERROR(daily_activity3[[#This Row],[TotalDistance]]/daily_activity3[[#This Row],[TotalSteps]],0)</f>
        <v>7.6938077679180889E-4</v>
      </c>
      <c r="T739">
        <f>IFERROR(daily_activity3[[#This Row],[TrackerDistance]]/(daily_activity3[[#This Row],[Total Mintues]]*daily_activity3[[#This Row],[Step Length]]),0)</f>
        <v>12.107438016528926</v>
      </c>
      <c r="U739">
        <v>499</v>
      </c>
      <c r="V739">
        <v>526</v>
      </c>
      <c r="W739">
        <v>27</v>
      </c>
    </row>
    <row r="740" spans="1:23" x14ac:dyDescent="0.3">
      <c r="A740">
        <v>4388161847</v>
      </c>
      <c r="B740" s="1">
        <v>42405</v>
      </c>
      <c r="C740" t="str">
        <f t="shared" si="11"/>
        <v>Friday</v>
      </c>
      <c r="D740">
        <v>10096</v>
      </c>
      <c r="E740">
        <v>8.3999996190000008</v>
      </c>
      <c r="F740">
        <v>8.3999996190000008</v>
      </c>
      <c r="G740">
        <v>0</v>
      </c>
      <c r="H740">
        <v>3.7699999809999998</v>
      </c>
      <c r="I740">
        <v>7.9999998000000003E-2</v>
      </c>
      <c r="J740">
        <v>4.5500001909999996</v>
      </c>
      <c r="K740">
        <v>0</v>
      </c>
      <c r="L740">
        <v>33</v>
      </c>
      <c r="M740">
        <v>4</v>
      </c>
      <c r="N740">
        <v>204</v>
      </c>
      <c r="O740">
        <v>935</v>
      </c>
      <c r="P740">
        <v>3147</v>
      </c>
      <c r="Q740">
        <f>SUM(daily_activity3[[#This Row],[VeryActiveMinutes]:[SedentaryMinutes]])</f>
        <v>1176</v>
      </c>
      <c r="R740">
        <f>daily_activity3[[#This Row],[Total Mintues]]/60</f>
        <v>19.600000000000001</v>
      </c>
      <c r="S740">
        <f>IFERROR(daily_activity3[[#This Row],[TotalDistance]]/daily_activity3[[#This Row],[TotalSteps]],0)</f>
        <v>8.320126405507132E-4</v>
      </c>
      <c r="T740">
        <f>IFERROR(daily_activity3[[#This Row],[TrackerDistance]]/(daily_activity3[[#This Row],[Total Mintues]]*daily_activity3[[#This Row],[Step Length]]),0)</f>
        <v>8.5850340136054424</v>
      </c>
      <c r="U740">
        <v>499</v>
      </c>
      <c r="V740">
        <v>526</v>
      </c>
      <c r="W740">
        <v>27</v>
      </c>
    </row>
    <row r="741" spans="1:23" x14ac:dyDescent="0.3">
      <c r="A741">
        <v>4388161847</v>
      </c>
      <c r="B741" s="1">
        <v>42434</v>
      </c>
      <c r="C741" t="str">
        <f t="shared" si="11"/>
        <v>Saturday</v>
      </c>
      <c r="D741">
        <v>12727</v>
      </c>
      <c r="E741">
        <v>9.7899999619999996</v>
      </c>
      <c r="F741">
        <v>9.7899999619999996</v>
      </c>
      <c r="G741">
        <v>0</v>
      </c>
      <c r="H741">
        <v>1.1299999949999999</v>
      </c>
      <c r="I741">
        <v>0.77999997099999996</v>
      </c>
      <c r="J741">
        <v>7.8800001139999996</v>
      </c>
      <c r="K741">
        <v>0</v>
      </c>
      <c r="L741">
        <v>18</v>
      </c>
      <c r="M741">
        <v>18</v>
      </c>
      <c r="N741">
        <v>306</v>
      </c>
      <c r="O741">
        <v>984</v>
      </c>
      <c r="P741">
        <v>3290</v>
      </c>
      <c r="Q741">
        <f>SUM(daily_activity3[[#This Row],[VeryActiveMinutes]:[SedentaryMinutes]])</f>
        <v>1326</v>
      </c>
      <c r="R741">
        <f>daily_activity3[[#This Row],[Total Mintues]]/60</f>
        <v>22.1</v>
      </c>
      <c r="S741">
        <f>IFERROR(daily_activity3[[#This Row],[TotalDistance]]/daily_activity3[[#This Row],[TotalSteps]],0)</f>
        <v>7.6923076624499094E-4</v>
      </c>
      <c r="T741">
        <f>IFERROR(daily_activity3[[#This Row],[TrackerDistance]]/(daily_activity3[[#This Row],[Total Mintues]]*daily_activity3[[#This Row],[Step Length]]),0)</f>
        <v>9.5980392156862759</v>
      </c>
      <c r="U741">
        <v>499</v>
      </c>
      <c r="V741">
        <v>526</v>
      </c>
      <c r="W741">
        <v>27</v>
      </c>
    </row>
    <row r="742" spans="1:23" x14ac:dyDescent="0.3">
      <c r="A742">
        <v>4388161847</v>
      </c>
      <c r="B742" s="1">
        <v>42465</v>
      </c>
      <c r="C742" t="str">
        <f t="shared" si="11"/>
        <v>Tuesday</v>
      </c>
      <c r="D742">
        <v>12375</v>
      </c>
      <c r="E742">
        <v>9.5200004580000002</v>
      </c>
      <c r="F742">
        <v>9.5200004580000002</v>
      </c>
      <c r="G742">
        <v>0</v>
      </c>
      <c r="H742">
        <v>2.789999962</v>
      </c>
      <c r="I742">
        <v>0.93000000699999996</v>
      </c>
      <c r="J742">
        <v>5.8000001909999996</v>
      </c>
      <c r="K742">
        <v>0</v>
      </c>
      <c r="L742">
        <v>35</v>
      </c>
      <c r="M742">
        <v>21</v>
      </c>
      <c r="N742">
        <v>251</v>
      </c>
      <c r="O742">
        <v>632</v>
      </c>
      <c r="P742">
        <v>3162</v>
      </c>
      <c r="Q742">
        <f>SUM(daily_activity3[[#This Row],[VeryActiveMinutes]:[SedentaryMinutes]])</f>
        <v>939</v>
      </c>
      <c r="R742">
        <f>daily_activity3[[#This Row],[Total Mintues]]/60</f>
        <v>15.65</v>
      </c>
      <c r="S742">
        <f>IFERROR(daily_activity3[[#This Row],[TotalDistance]]/daily_activity3[[#This Row],[TotalSteps]],0)</f>
        <v>7.692929663030303E-4</v>
      </c>
      <c r="T742">
        <f>IFERROR(daily_activity3[[#This Row],[TrackerDistance]]/(daily_activity3[[#This Row],[Total Mintues]]*daily_activity3[[#This Row],[Step Length]]),0)</f>
        <v>13.178913738019169</v>
      </c>
      <c r="U742">
        <v>499</v>
      </c>
      <c r="V742">
        <v>526</v>
      </c>
      <c r="W742">
        <v>27</v>
      </c>
    </row>
    <row r="743" spans="1:23" x14ac:dyDescent="0.3">
      <c r="A743">
        <v>4388161847</v>
      </c>
      <c r="B743" s="1">
        <v>42495</v>
      </c>
      <c r="C743" t="str">
        <f t="shared" si="11"/>
        <v>Thursday</v>
      </c>
      <c r="D743">
        <v>9603</v>
      </c>
      <c r="E743">
        <v>7.3800001139999996</v>
      </c>
      <c r="F743">
        <v>7.3800001139999996</v>
      </c>
      <c r="G743">
        <v>0</v>
      </c>
      <c r="H743">
        <v>0.62999999500000003</v>
      </c>
      <c r="I743">
        <v>1.6699999569999999</v>
      </c>
      <c r="J743">
        <v>5.0900001530000001</v>
      </c>
      <c r="K743">
        <v>0</v>
      </c>
      <c r="L743">
        <v>12</v>
      </c>
      <c r="M743">
        <v>39</v>
      </c>
      <c r="N743">
        <v>199</v>
      </c>
      <c r="O743">
        <v>896</v>
      </c>
      <c r="P743">
        <v>2899</v>
      </c>
      <c r="Q743">
        <f>SUM(daily_activity3[[#This Row],[VeryActiveMinutes]:[SedentaryMinutes]])</f>
        <v>1146</v>
      </c>
      <c r="R743">
        <f>daily_activity3[[#This Row],[Total Mintues]]/60</f>
        <v>19.100000000000001</v>
      </c>
      <c r="S743">
        <f>IFERROR(daily_activity3[[#This Row],[TotalDistance]]/daily_activity3[[#This Row],[TotalSteps]],0)</f>
        <v>7.6850985254607932E-4</v>
      </c>
      <c r="T743">
        <f>IFERROR(daily_activity3[[#This Row],[TrackerDistance]]/(daily_activity3[[#This Row],[Total Mintues]]*daily_activity3[[#This Row],[Step Length]]),0)</f>
        <v>8.3795811518324612</v>
      </c>
      <c r="U743">
        <v>499</v>
      </c>
      <c r="V743">
        <v>526</v>
      </c>
      <c r="W743">
        <v>27</v>
      </c>
    </row>
    <row r="744" spans="1:23" x14ac:dyDescent="0.3">
      <c r="A744">
        <v>4388161847</v>
      </c>
      <c r="B744" s="1">
        <v>42526</v>
      </c>
      <c r="C744" t="str">
        <f t="shared" si="11"/>
        <v>Sunday</v>
      </c>
      <c r="D744">
        <v>13175</v>
      </c>
      <c r="E744">
        <v>10.130000109999999</v>
      </c>
      <c r="F744">
        <v>10.130000109999999</v>
      </c>
      <c r="G744">
        <v>0</v>
      </c>
      <c r="H744">
        <v>2.1099998950000001</v>
      </c>
      <c r="I744">
        <v>2.0899999139999998</v>
      </c>
      <c r="J744">
        <v>5.9299998279999997</v>
      </c>
      <c r="K744">
        <v>0</v>
      </c>
      <c r="L744">
        <v>33</v>
      </c>
      <c r="M744">
        <v>45</v>
      </c>
      <c r="N744">
        <v>262</v>
      </c>
      <c r="O744">
        <v>1100</v>
      </c>
      <c r="P744">
        <v>3425</v>
      </c>
      <c r="Q744">
        <f>SUM(daily_activity3[[#This Row],[VeryActiveMinutes]:[SedentaryMinutes]])</f>
        <v>1440</v>
      </c>
      <c r="R744">
        <f>daily_activity3[[#This Row],[Total Mintues]]/60</f>
        <v>24</v>
      </c>
      <c r="S744">
        <f>IFERROR(daily_activity3[[#This Row],[TotalDistance]]/daily_activity3[[#This Row],[TotalSteps]],0)</f>
        <v>7.6888046375711571E-4</v>
      </c>
      <c r="T744">
        <f>IFERROR(daily_activity3[[#This Row],[TrackerDistance]]/(daily_activity3[[#This Row],[Total Mintues]]*daily_activity3[[#This Row],[Step Length]]),0)</f>
        <v>9.1493055555555554</v>
      </c>
      <c r="U744">
        <v>499</v>
      </c>
      <c r="V744">
        <v>526</v>
      </c>
      <c r="W744">
        <v>27</v>
      </c>
    </row>
    <row r="745" spans="1:23" x14ac:dyDescent="0.3">
      <c r="A745">
        <v>4388161847</v>
      </c>
      <c r="B745" s="1">
        <v>42556</v>
      </c>
      <c r="C745" t="str">
        <f t="shared" si="11"/>
        <v>Tuesday</v>
      </c>
      <c r="D745">
        <v>22770</v>
      </c>
      <c r="E745">
        <v>17.540000920000001</v>
      </c>
      <c r="F745">
        <v>17.540000920000001</v>
      </c>
      <c r="G745">
        <v>0</v>
      </c>
      <c r="H745">
        <v>9.4499998089999995</v>
      </c>
      <c r="I745">
        <v>2.7699999809999998</v>
      </c>
      <c r="J745">
        <v>5.329999924</v>
      </c>
      <c r="K745">
        <v>0</v>
      </c>
      <c r="L745">
        <v>120</v>
      </c>
      <c r="M745">
        <v>56</v>
      </c>
      <c r="N745">
        <v>260</v>
      </c>
      <c r="O745">
        <v>508</v>
      </c>
      <c r="P745">
        <v>4022</v>
      </c>
      <c r="Q745">
        <f>SUM(daily_activity3[[#This Row],[VeryActiveMinutes]:[SedentaryMinutes]])</f>
        <v>944</v>
      </c>
      <c r="R745">
        <f>daily_activity3[[#This Row],[Total Mintues]]/60</f>
        <v>15.733333333333333</v>
      </c>
      <c r="S745">
        <f>IFERROR(daily_activity3[[#This Row],[TotalDistance]]/daily_activity3[[#This Row],[TotalSteps]],0)</f>
        <v>7.7031185419411505E-4</v>
      </c>
      <c r="T745">
        <f>IFERROR(daily_activity3[[#This Row],[TrackerDistance]]/(daily_activity3[[#This Row],[Total Mintues]]*daily_activity3[[#This Row],[Step Length]]),0)</f>
        <v>24.120762711864408</v>
      </c>
      <c r="U745">
        <v>499</v>
      </c>
      <c r="V745">
        <v>526</v>
      </c>
      <c r="W745">
        <v>27</v>
      </c>
    </row>
    <row r="746" spans="1:23" x14ac:dyDescent="0.3">
      <c r="A746">
        <v>4388161847</v>
      </c>
      <c r="B746" s="1">
        <v>42587</v>
      </c>
      <c r="C746" t="str">
        <f t="shared" si="11"/>
        <v>Friday</v>
      </c>
      <c r="D746">
        <v>17298</v>
      </c>
      <c r="E746">
        <v>14.380000109999999</v>
      </c>
      <c r="F746">
        <v>14.380000109999999</v>
      </c>
      <c r="G746">
        <v>0</v>
      </c>
      <c r="H746">
        <v>9.8900003430000005</v>
      </c>
      <c r="I746">
        <v>1.2599999900000001</v>
      </c>
      <c r="J746">
        <v>3.2300000190000002</v>
      </c>
      <c r="K746">
        <v>0</v>
      </c>
      <c r="L746">
        <v>107</v>
      </c>
      <c r="M746">
        <v>38</v>
      </c>
      <c r="N746">
        <v>178</v>
      </c>
      <c r="O746">
        <v>576</v>
      </c>
      <c r="P746">
        <v>3934</v>
      </c>
      <c r="Q746">
        <f>SUM(daily_activity3[[#This Row],[VeryActiveMinutes]:[SedentaryMinutes]])</f>
        <v>899</v>
      </c>
      <c r="R746">
        <f>daily_activity3[[#This Row],[Total Mintues]]/60</f>
        <v>14.983333333333333</v>
      </c>
      <c r="S746">
        <f>IFERROR(daily_activity3[[#This Row],[TotalDistance]]/daily_activity3[[#This Row],[TotalSteps]],0)</f>
        <v>8.3130998439125906E-4</v>
      </c>
      <c r="T746">
        <f>IFERROR(daily_activity3[[#This Row],[TrackerDistance]]/(daily_activity3[[#This Row],[Total Mintues]]*daily_activity3[[#This Row],[Step Length]]),0)</f>
        <v>19.241379310344829</v>
      </c>
      <c r="U746">
        <v>499</v>
      </c>
      <c r="V746">
        <v>526</v>
      </c>
      <c r="W746">
        <v>27</v>
      </c>
    </row>
    <row r="747" spans="1:23" x14ac:dyDescent="0.3">
      <c r="A747">
        <v>4388161847</v>
      </c>
      <c r="B747" s="1">
        <v>42618</v>
      </c>
      <c r="C747" t="str">
        <f t="shared" si="11"/>
        <v>Monday</v>
      </c>
      <c r="D747">
        <v>10218</v>
      </c>
      <c r="E747">
        <v>7.8600001339999999</v>
      </c>
      <c r="F747">
        <v>7.8600001339999999</v>
      </c>
      <c r="G747">
        <v>0</v>
      </c>
      <c r="H747">
        <v>0.34000000400000002</v>
      </c>
      <c r="I747">
        <v>0.730000019</v>
      </c>
      <c r="J747">
        <v>6.7899999619999996</v>
      </c>
      <c r="K747">
        <v>0</v>
      </c>
      <c r="L747">
        <v>6</v>
      </c>
      <c r="M747">
        <v>19</v>
      </c>
      <c r="N747">
        <v>258</v>
      </c>
      <c r="O747">
        <v>1020</v>
      </c>
      <c r="P747">
        <v>3013</v>
      </c>
      <c r="Q747">
        <f>SUM(daily_activity3[[#This Row],[VeryActiveMinutes]:[SedentaryMinutes]])</f>
        <v>1303</v>
      </c>
      <c r="R747">
        <f>daily_activity3[[#This Row],[Total Mintues]]/60</f>
        <v>21.716666666666665</v>
      </c>
      <c r="S747">
        <f>IFERROR(daily_activity3[[#This Row],[TotalDistance]]/daily_activity3[[#This Row],[TotalSteps]],0)</f>
        <v>7.6923078234488157E-4</v>
      </c>
      <c r="T747">
        <f>IFERROR(daily_activity3[[#This Row],[TrackerDistance]]/(daily_activity3[[#This Row],[Total Mintues]]*daily_activity3[[#This Row],[Step Length]]),0)</f>
        <v>7.841903300076746</v>
      </c>
      <c r="U747">
        <v>499</v>
      </c>
      <c r="V747">
        <v>526</v>
      </c>
      <c r="W747">
        <v>27</v>
      </c>
    </row>
    <row r="748" spans="1:23" x14ac:dyDescent="0.3">
      <c r="A748">
        <v>4388161847</v>
      </c>
      <c r="B748" s="1">
        <v>42648</v>
      </c>
      <c r="C748" t="str">
        <f t="shared" si="11"/>
        <v>Wednesday</v>
      </c>
      <c r="D748">
        <v>10299</v>
      </c>
      <c r="E748">
        <v>7.920000076</v>
      </c>
      <c r="F748">
        <v>7.920000076</v>
      </c>
      <c r="G748">
        <v>0</v>
      </c>
      <c r="H748">
        <v>0.810000002</v>
      </c>
      <c r="I748">
        <v>0.64999997600000003</v>
      </c>
      <c r="J748">
        <v>6.4600000380000004</v>
      </c>
      <c r="K748">
        <v>0</v>
      </c>
      <c r="L748">
        <v>13</v>
      </c>
      <c r="M748">
        <v>14</v>
      </c>
      <c r="N748">
        <v>267</v>
      </c>
      <c r="O748">
        <v>648</v>
      </c>
      <c r="P748">
        <v>3061</v>
      </c>
      <c r="Q748">
        <f>SUM(daily_activity3[[#This Row],[VeryActiveMinutes]:[SedentaryMinutes]])</f>
        <v>942</v>
      </c>
      <c r="R748">
        <f>daily_activity3[[#This Row],[Total Mintues]]/60</f>
        <v>15.7</v>
      </c>
      <c r="S748">
        <f>IFERROR(daily_activity3[[#This Row],[TotalDistance]]/daily_activity3[[#This Row],[TotalSteps]],0)</f>
        <v>7.690067070589378E-4</v>
      </c>
      <c r="T748">
        <f>IFERROR(daily_activity3[[#This Row],[TrackerDistance]]/(daily_activity3[[#This Row],[Total Mintues]]*daily_activity3[[#This Row],[Step Length]]),0)</f>
        <v>10.933121019108279</v>
      </c>
      <c r="U748">
        <v>499</v>
      </c>
      <c r="V748">
        <v>526</v>
      </c>
      <c r="W748">
        <v>27</v>
      </c>
    </row>
    <row r="749" spans="1:23" x14ac:dyDescent="0.3">
      <c r="A749">
        <v>4388161847</v>
      </c>
      <c r="B749" s="1">
        <v>42679</v>
      </c>
      <c r="C749" t="str">
        <f t="shared" si="11"/>
        <v>Saturday</v>
      </c>
      <c r="D749">
        <v>10201</v>
      </c>
      <c r="E749">
        <v>7.8400001530000001</v>
      </c>
      <c r="F749">
        <v>7.8400001530000001</v>
      </c>
      <c r="G749">
        <v>0</v>
      </c>
      <c r="H749">
        <v>0.52999997099999996</v>
      </c>
      <c r="I749">
        <v>0.790000021</v>
      </c>
      <c r="J749">
        <v>6.5300002099999999</v>
      </c>
      <c r="K749">
        <v>0</v>
      </c>
      <c r="L749">
        <v>8</v>
      </c>
      <c r="M749">
        <v>18</v>
      </c>
      <c r="N749">
        <v>256</v>
      </c>
      <c r="O749">
        <v>858</v>
      </c>
      <c r="P749">
        <v>2954</v>
      </c>
      <c r="Q749">
        <f>SUM(daily_activity3[[#This Row],[VeryActiveMinutes]:[SedentaryMinutes]])</f>
        <v>1140</v>
      </c>
      <c r="R749">
        <f>daily_activity3[[#This Row],[Total Mintues]]/60</f>
        <v>19</v>
      </c>
      <c r="S749">
        <f>IFERROR(daily_activity3[[#This Row],[TotalDistance]]/daily_activity3[[#This Row],[TotalSteps]],0)</f>
        <v>7.6855211773355558E-4</v>
      </c>
      <c r="T749">
        <f>IFERROR(daily_activity3[[#This Row],[TrackerDistance]]/(daily_activity3[[#This Row],[Total Mintues]]*daily_activity3[[#This Row],[Step Length]]),0)</f>
        <v>8.9482456140350877</v>
      </c>
      <c r="U749">
        <v>499</v>
      </c>
      <c r="V749">
        <v>526</v>
      </c>
      <c r="W749">
        <v>27</v>
      </c>
    </row>
    <row r="750" spans="1:23" x14ac:dyDescent="0.3">
      <c r="A750">
        <v>4388161847</v>
      </c>
      <c r="B750" s="1">
        <v>42709</v>
      </c>
      <c r="C750" t="str">
        <f t="shared" si="11"/>
        <v>Monday</v>
      </c>
      <c r="D750">
        <v>3369</v>
      </c>
      <c r="E750">
        <v>2.5899999139999998</v>
      </c>
      <c r="F750">
        <v>2.5899999139999998</v>
      </c>
      <c r="G750">
        <v>0</v>
      </c>
      <c r="H750">
        <v>0</v>
      </c>
      <c r="I750">
        <v>0</v>
      </c>
      <c r="J750">
        <v>2.5899999139999998</v>
      </c>
      <c r="K750">
        <v>0</v>
      </c>
      <c r="L750">
        <v>0</v>
      </c>
      <c r="M750">
        <v>0</v>
      </c>
      <c r="N750">
        <v>108</v>
      </c>
      <c r="O750">
        <v>825</v>
      </c>
      <c r="P750">
        <v>1623</v>
      </c>
      <c r="Q750">
        <f>SUM(daily_activity3[[#This Row],[VeryActiveMinutes]:[SedentaryMinutes]])</f>
        <v>933</v>
      </c>
      <c r="R750">
        <f>daily_activity3[[#This Row],[Total Mintues]]/60</f>
        <v>15.55</v>
      </c>
      <c r="S750">
        <f>IFERROR(daily_activity3[[#This Row],[TotalDistance]]/daily_activity3[[#This Row],[TotalSteps]],0)</f>
        <v>7.6877409142178687E-4</v>
      </c>
      <c r="T750">
        <f>IFERROR(daily_activity3[[#This Row],[TrackerDistance]]/(daily_activity3[[#This Row],[Total Mintues]]*daily_activity3[[#This Row],[Step Length]]),0)</f>
        <v>3.6109324758842445</v>
      </c>
      <c r="U750">
        <v>499</v>
      </c>
      <c r="V750">
        <v>526</v>
      </c>
      <c r="W750">
        <v>27</v>
      </c>
    </row>
    <row r="751" spans="1:23" x14ac:dyDescent="0.3">
      <c r="A751">
        <v>4445114986</v>
      </c>
      <c r="B751" s="1">
        <v>42708</v>
      </c>
      <c r="C751" t="str">
        <f t="shared" si="11"/>
        <v>Sunday</v>
      </c>
      <c r="D751">
        <v>3276</v>
      </c>
      <c r="E751">
        <v>2.2000000480000002</v>
      </c>
      <c r="F751">
        <v>2.2000000480000002</v>
      </c>
      <c r="G751">
        <v>0</v>
      </c>
      <c r="H751">
        <v>0</v>
      </c>
      <c r="I751">
        <v>0</v>
      </c>
      <c r="J751">
        <v>2.2000000480000002</v>
      </c>
      <c r="K751">
        <v>0</v>
      </c>
      <c r="L751">
        <v>0</v>
      </c>
      <c r="M751">
        <v>0</v>
      </c>
      <c r="N751">
        <v>196</v>
      </c>
      <c r="O751">
        <v>787</v>
      </c>
      <c r="P751">
        <v>2113</v>
      </c>
      <c r="Q751">
        <f>SUM(daily_activity3[[#This Row],[VeryActiveMinutes]:[SedentaryMinutes]])</f>
        <v>983</v>
      </c>
      <c r="R751">
        <f>daily_activity3[[#This Row],[Total Mintues]]/60</f>
        <v>16.383333333333333</v>
      </c>
      <c r="S751">
        <f>IFERROR(daily_activity3[[#This Row],[TotalDistance]]/daily_activity3[[#This Row],[TotalSteps]],0)</f>
        <v>6.7155068620268629E-4</v>
      </c>
      <c r="T751">
        <f>IFERROR(daily_activity3[[#This Row],[TrackerDistance]]/(daily_activity3[[#This Row],[Total Mintues]]*daily_activity3[[#This Row],[Step Length]]),0)</f>
        <v>3.3326551373346893</v>
      </c>
      <c r="U751">
        <v>370</v>
      </c>
      <c r="V751">
        <v>406</v>
      </c>
      <c r="W751">
        <v>36</v>
      </c>
    </row>
    <row r="752" spans="1:23" x14ac:dyDescent="0.3">
      <c r="A752">
        <v>4445114986</v>
      </c>
      <c r="B752" s="1">
        <v>42374</v>
      </c>
      <c r="C752" t="str">
        <f t="shared" si="11"/>
        <v>Tuesday</v>
      </c>
      <c r="D752">
        <v>5232</v>
      </c>
      <c r="E752">
        <v>3.5099999899999998</v>
      </c>
      <c r="F752">
        <v>3.5099999899999998</v>
      </c>
      <c r="G752">
        <v>0</v>
      </c>
      <c r="H752">
        <v>0</v>
      </c>
      <c r="I752">
        <v>0</v>
      </c>
      <c r="J752">
        <v>3.5099999899999998</v>
      </c>
      <c r="K752">
        <v>0</v>
      </c>
      <c r="L752">
        <v>0</v>
      </c>
      <c r="M752">
        <v>0</v>
      </c>
      <c r="N752">
        <v>240</v>
      </c>
      <c r="O752">
        <v>741</v>
      </c>
      <c r="P752">
        <v>2246</v>
      </c>
      <c r="Q752">
        <f>SUM(daily_activity3[[#This Row],[VeryActiveMinutes]:[SedentaryMinutes]])</f>
        <v>981</v>
      </c>
      <c r="R752">
        <f>daily_activity3[[#This Row],[Total Mintues]]/60</f>
        <v>16.350000000000001</v>
      </c>
      <c r="S752">
        <f>IFERROR(daily_activity3[[#This Row],[TotalDistance]]/daily_activity3[[#This Row],[TotalSteps]],0)</f>
        <v>6.7087155772171253E-4</v>
      </c>
      <c r="T752">
        <f>IFERROR(daily_activity3[[#This Row],[TrackerDistance]]/(daily_activity3[[#This Row],[Total Mintues]]*daily_activity3[[#This Row],[Step Length]]),0)</f>
        <v>5.333333333333333</v>
      </c>
      <c r="U752">
        <v>370</v>
      </c>
      <c r="V752">
        <v>406</v>
      </c>
      <c r="W752">
        <v>36</v>
      </c>
    </row>
    <row r="753" spans="1:23" x14ac:dyDescent="0.3">
      <c r="A753">
        <v>4445114986</v>
      </c>
      <c r="B753" s="1">
        <v>42405</v>
      </c>
      <c r="C753" t="str">
        <f t="shared" si="11"/>
        <v>Friday</v>
      </c>
      <c r="D753">
        <v>6910</v>
      </c>
      <c r="E753">
        <v>4.75</v>
      </c>
      <c r="F753">
        <v>4.75</v>
      </c>
      <c r="G753">
        <v>0</v>
      </c>
      <c r="H753">
        <v>2.210000038</v>
      </c>
      <c r="I753">
        <v>0.189999998</v>
      </c>
      <c r="J753">
        <v>2.3499999049999998</v>
      </c>
      <c r="K753">
        <v>0</v>
      </c>
      <c r="L753">
        <v>27</v>
      </c>
      <c r="M753">
        <v>4</v>
      </c>
      <c r="N753">
        <v>200</v>
      </c>
      <c r="O753">
        <v>667</v>
      </c>
      <c r="P753">
        <v>2336</v>
      </c>
      <c r="Q753">
        <f>SUM(daily_activity3[[#This Row],[VeryActiveMinutes]:[SedentaryMinutes]])</f>
        <v>898</v>
      </c>
      <c r="R753">
        <f>daily_activity3[[#This Row],[Total Mintues]]/60</f>
        <v>14.966666666666667</v>
      </c>
      <c r="S753">
        <f>IFERROR(daily_activity3[[#This Row],[TotalDistance]]/daily_activity3[[#This Row],[TotalSteps]],0)</f>
        <v>6.8740955137481911E-4</v>
      </c>
      <c r="T753">
        <f>IFERROR(daily_activity3[[#This Row],[TrackerDistance]]/(daily_activity3[[#This Row],[Total Mintues]]*daily_activity3[[#This Row],[Step Length]]),0)</f>
        <v>7.6948775055679288</v>
      </c>
      <c r="U753">
        <v>370</v>
      </c>
      <c r="V753">
        <v>406</v>
      </c>
      <c r="W753">
        <v>36</v>
      </c>
    </row>
    <row r="754" spans="1:23" x14ac:dyDescent="0.3">
      <c r="A754">
        <v>4445114986</v>
      </c>
      <c r="B754" s="1">
        <v>42434</v>
      </c>
      <c r="C754" t="str">
        <f t="shared" si="11"/>
        <v>Saturday</v>
      </c>
      <c r="D754">
        <v>7502</v>
      </c>
      <c r="E754">
        <v>5.1799998279999997</v>
      </c>
      <c r="F754">
        <v>5.1799998279999997</v>
      </c>
      <c r="G754">
        <v>0</v>
      </c>
      <c r="H754">
        <v>2.4800000190000002</v>
      </c>
      <c r="I754">
        <v>0.109999999</v>
      </c>
      <c r="J754">
        <v>2.579999924</v>
      </c>
      <c r="K754">
        <v>0</v>
      </c>
      <c r="L754">
        <v>30</v>
      </c>
      <c r="M754">
        <v>2</v>
      </c>
      <c r="N754">
        <v>233</v>
      </c>
      <c r="O754">
        <v>725</v>
      </c>
      <c r="P754">
        <v>2421</v>
      </c>
      <c r="Q754">
        <f>SUM(daily_activity3[[#This Row],[VeryActiveMinutes]:[SedentaryMinutes]])</f>
        <v>990</v>
      </c>
      <c r="R754">
        <f>daily_activity3[[#This Row],[Total Mintues]]/60</f>
        <v>16.5</v>
      </c>
      <c r="S754">
        <f>IFERROR(daily_activity3[[#This Row],[TotalDistance]]/daily_activity3[[#This Row],[TotalSteps]],0)</f>
        <v>6.9048251506264994E-4</v>
      </c>
      <c r="T754">
        <f>IFERROR(daily_activity3[[#This Row],[TrackerDistance]]/(daily_activity3[[#This Row],[Total Mintues]]*daily_activity3[[#This Row],[Step Length]]),0)</f>
        <v>7.5777777777777784</v>
      </c>
      <c r="U754">
        <v>370</v>
      </c>
      <c r="V754">
        <v>406</v>
      </c>
      <c r="W754">
        <v>36</v>
      </c>
    </row>
    <row r="755" spans="1:23" x14ac:dyDescent="0.3">
      <c r="A755">
        <v>4445114986</v>
      </c>
      <c r="B755" s="1">
        <v>42465</v>
      </c>
      <c r="C755" t="str">
        <f t="shared" si="11"/>
        <v>Tuesday</v>
      </c>
      <c r="D755">
        <v>2923</v>
      </c>
      <c r="E755">
        <v>1.960000038</v>
      </c>
      <c r="F755">
        <v>1.960000038</v>
      </c>
      <c r="G755">
        <v>0</v>
      </c>
      <c r="H755">
        <v>0</v>
      </c>
      <c r="I755">
        <v>0</v>
      </c>
      <c r="J755">
        <v>1.960000038</v>
      </c>
      <c r="K755">
        <v>0</v>
      </c>
      <c r="L755">
        <v>0</v>
      </c>
      <c r="M755">
        <v>0</v>
      </c>
      <c r="N755">
        <v>180</v>
      </c>
      <c r="O755">
        <v>897</v>
      </c>
      <c r="P755">
        <v>2070</v>
      </c>
      <c r="Q755">
        <f>SUM(daily_activity3[[#This Row],[VeryActiveMinutes]:[SedentaryMinutes]])</f>
        <v>1077</v>
      </c>
      <c r="R755">
        <f>daily_activity3[[#This Row],[Total Mintues]]/60</f>
        <v>17.95</v>
      </c>
      <c r="S755">
        <f>IFERROR(daily_activity3[[#This Row],[TotalDistance]]/daily_activity3[[#This Row],[TotalSteps]],0)</f>
        <v>6.7054397468354428E-4</v>
      </c>
      <c r="T755">
        <f>IFERROR(daily_activity3[[#This Row],[TrackerDistance]]/(daily_activity3[[#This Row],[Total Mintues]]*daily_activity3[[#This Row],[Step Length]]),0)</f>
        <v>2.7140204271123491</v>
      </c>
      <c r="U755">
        <v>370</v>
      </c>
      <c r="V755">
        <v>406</v>
      </c>
      <c r="W755">
        <v>36</v>
      </c>
    </row>
    <row r="756" spans="1:23" x14ac:dyDescent="0.3">
      <c r="A756">
        <v>4445114986</v>
      </c>
      <c r="B756" s="1">
        <v>42495</v>
      </c>
      <c r="C756" t="str">
        <f t="shared" si="11"/>
        <v>Thursday</v>
      </c>
      <c r="D756">
        <v>3800</v>
      </c>
      <c r="E756">
        <v>2.5499999519999998</v>
      </c>
      <c r="F756">
        <v>2.5499999519999998</v>
      </c>
      <c r="G756">
        <v>0</v>
      </c>
      <c r="H756">
        <v>0.119999997</v>
      </c>
      <c r="I756">
        <v>0.23999999499999999</v>
      </c>
      <c r="J756">
        <v>2.1800000669999999</v>
      </c>
      <c r="K756">
        <v>0</v>
      </c>
      <c r="L756">
        <v>2</v>
      </c>
      <c r="M756">
        <v>6</v>
      </c>
      <c r="N756">
        <v>185</v>
      </c>
      <c r="O756">
        <v>734</v>
      </c>
      <c r="P756">
        <v>2120</v>
      </c>
      <c r="Q756">
        <f>SUM(daily_activity3[[#This Row],[VeryActiveMinutes]:[SedentaryMinutes]])</f>
        <v>927</v>
      </c>
      <c r="R756">
        <f>daily_activity3[[#This Row],[Total Mintues]]/60</f>
        <v>15.45</v>
      </c>
      <c r="S756">
        <f>IFERROR(daily_activity3[[#This Row],[TotalDistance]]/daily_activity3[[#This Row],[TotalSteps]],0)</f>
        <v>6.710526189473684E-4</v>
      </c>
      <c r="T756">
        <f>IFERROR(daily_activity3[[#This Row],[TrackerDistance]]/(daily_activity3[[#This Row],[Total Mintues]]*daily_activity3[[#This Row],[Step Length]]),0)</f>
        <v>4.0992448759439055</v>
      </c>
      <c r="U756">
        <v>370</v>
      </c>
      <c r="V756">
        <v>406</v>
      </c>
      <c r="W756">
        <v>36</v>
      </c>
    </row>
    <row r="757" spans="1:23" x14ac:dyDescent="0.3">
      <c r="A757">
        <v>4445114986</v>
      </c>
      <c r="B757" s="1">
        <v>42526</v>
      </c>
      <c r="C757" t="str">
        <f t="shared" si="11"/>
        <v>Sunday</v>
      </c>
      <c r="D757">
        <v>4514</v>
      </c>
      <c r="E757">
        <v>3.0299999710000001</v>
      </c>
      <c r="F757">
        <v>3.0299999710000001</v>
      </c>
      <c r="G757">
        <v>0</v>
      </c>
      <c r="H757">
        <v>0</v>
      </c>
      <c r="I757">
        <v>0</v>
      </c>
      <c r="J757">
        <v>3.0299999710000001</v>
      </c>
      <c r="K757">
        <v>0</v>
      </c>
      <c r="L757">
        <v>0</v>
      </c>
      <c r="M757">
        <v>0</v>
      </c>
      <c r="N757">
        <v>229</v>
      </c>
      <c r="O757">
        <v>809</v>
      </c>
      <c r="P757">
        <v>2211</v>
      </c>
      <c r="Q757">
        <f>SUM(daily_activity3[[#This Row],[VeryActiveMinutes]:[SedentaryMinutes]])</f>
        <v>1038</v>
      </c>
      <c r="R757">
        <f>daily_activity3[[#This Row],[Total Mintues]]/60</f>
        <v>17.3</v>
      </c>
      <c r="S757">
        <f>IFERROR(daily_activity3[[#This Row],[TotalDistance]]/daily_activity3[[#This Row],[TotalSteps]],0)</f>
        <v>6.7124500908285339E-4</v>
      </c>
      <c r="T757">
        <f>IFERROR(daily_activity3[[#This Row],[TrackerDistance]]/(daily_activity3[[#This Row],[Total Mintues]]*daily_activity3[[#This Row],[Step Length]]),0)</f>
        <v>4.3487475915221578</v>
      </c>
      <c r="U757">
        <v>370</v>
      </c>
      <c r="V757">
        <v>406</v>
      </c>
      <c r="W757">
        <v>36</v>
      </c>
    </row>
    <row r="758" spans="1:23" x14ac:dyDescent="0.3">
      <c r="A758">
        <v>4445114986</v>
      </c>
      <c r="B758" s="1">
        <v>42556</v>
      </c>
      <c r="C758" t="str">
        <f t="shared" si="11"/>
        <v>Tuesday</v>
      </c>
      <c r="D758">
        <v>5183</v>
      </c>
      <c r="E758">
        <v>3.5899999139999998</v>
      </c>
      <c r="F758">
        <v>3.5899999139999998</v>
      </c>
      <c r="G758">
        <v>0</v>
      </c>
      <c r="H758">
        <v>2.130000114</v>
      </c>
      <c r="I758">
        <v>0.189999998</v>
      </c>
      <c r="J758">
        <v>1.25</v>
      </c>
      <c r="K758">
        <v>0</v>
      </c>
      <c r="L758">
        <v>26</v>
      </c>
      <c r="M758">
        <v>4</v>
      </c>
      <c r="N758">
        <v>108</v>
      </c>
      <c r="O758">
        <v>866</v>
      </c>
      <c r="P758">
        <v>2123</v>
      </c>
      <c r="Q758">
        <f>SUM(daily_activity3[[#This Row],[VeryActiveMinutes]:[SedentaryMinutes]])</f>
        <v>1004</v>
      </c>
      <c r="R758">
        <f>daily_activity3[[#This Row],[Total Mintues]]/60</f>
        <v>16.733333333333334</v>
      </c>
      <c r="S758">
        <f>IFERROR(daily_activity3[[#This Row],[TotalDistance]]/daily_activity3[[#This Row],[TotalSteps]],0)</f>
        <v>6.9264902836195248E-4</v>
      </c>
      <c r="T758">
        <f>IFERROR(daily_activity3[[#This Row],[TrackerDistance]]/(daily_activity3[[#This Row],[Total Mintues]]*daily_activity3[[#This Row],[Step Length]]),0)</f>
        <v>5.1623505976095618</v>
      </c>
      <c r="U758">
        <v>370</v>
      </c>
      <c r="V758">
        <v>406</v>
      </c>
      <c r="W758">
        <v>36</v>
      </c>
    </row>
    <row r="759" spans="1:23" x14ac:dyDescent="0.3">
      <c r="A759">
        <v>4445114986</v>
      </c>
      <c r="B759" s="1">
        <v>42587</v>
      </c>
      <c r="C759" t="str">
        <f t="shared" si="11"/>
        <v>Friday</v>
      </c>
      <c r="D759">
        <v>7303</v>
      </c>
      <c r="E759">
        <v>4.9000000950000002</v>
      </c>
      <c r="F759">
        <v>4.9000000950000002</v>
      </c>
      <c r="G759">
        <v>0</v>
      </c>
      <c r="H759">
        <v>0</v>
      </c>
      <c r="I759">
        <v>0.25</v>
      </c>
      <c r="J759">
        <v>4.6500000950000002</v>
      </c>
      <c r="K759">
        <v>0</v>
      </c>
      <c r="L759">
        <v>0</v>
      </c>
      <c r="M759">
        <v>8</v>
      </c>
      <c r="N759">
        <v>308</v>
      </c>
      <c r="O759">
        <v>733</v>
      </c>
      <c r="P759">
        <v>2423</v>
      </c>
      <c r="Q759">
        <f>SUM(daily_activity3[[#This Row],[VeryActiveMinutes]:[SedentaryMinutes]])</f>
        <v>1049</v>
      </c>
      <c r="R759">
        <f>daily_activity3[[#This Row],[Total Mintues]]/60</f>
        <v>17.483333333333334</v>
      </c>
      <c r="S759">
        <f>IFERROR(daily_activity3[[#This Row],[TotalDistance]]/daily_activity3[[#This Row],[TotalSteps]],0)</f>
        <v>6.709571539093523E-4</v>
      </c>
      <c r="T759">
        <f>IFERROR(daily_activity3[[#This Row],[TrackerDistance]]/(daily_activity3[[#This Row],[Total Mintues]]*daily_activity3[[#This Row],[Step Length]]),0)</f>
        <v>6.9618684461391815</v>
      </c>
      <c r="U759">
        <v>370</v>
      </c>
      <c r="V759">
        <v>406</v>
      </c>
      <c r="W759">
        <v>36</v>
      </c>
    </row>
    <row r="760" spans="1:23" x14ac:dyDescent="0.3">
      <c r="A760">
        <v>4445114986</v>
      </c>
      <c r="B760" s="1">
        <v>42618</v>
      </c>
      <c r="C760" t="str">
        <f t="shared" si="11"/>
        <v>Monday</v>
      </c>
      <c r="D760">
        <v>5275</v>
      </c>
      <c r="E760">
        <v>3.539999962</v>
      </c>
      <c r="F760">
        <v>3.539999962</v>
      </c>
      <c r="G760">
        <v>0</v>
      </c>
      <c r="H760">
        <v>0</v>
      </c>
      <c r="I760">
        <v>0</v>
      </c>
      <c r="J760">
        <v>3.539999962</v>
      </c>
      <c r="K760">
        <v>0</v>
      </c>
      <c r="L760">
        <v>0</v>
      </c>
      <c r="M760">
        <v>0</v>
      </c>
      <c r="N760">
        <v>266</v>
      </c>
      <c r="O760">
        <v>641</v>
      </c>
      <c r="P760">
        <v>2281</v>
      </c>
      <c r="Q760">
        <f>SUM(daily_activity3[[#This Row],[VeryActiveMinutes]:[SedentaryMinutes]])</f>
        <v>907</v>
      </c>
      <c r="R760">
        <f>daily_activity3[[#This Row],[Total Mintues]]/60</f>
        <v>15.116666666666667</v>
      </c>
      <c r="S760">
        <f>IFERROR(daily_activity3[[#This Row],[TotalDistance]]/daily_activity3[[#This Row],[TotalSteps]],0)</f>
        <v>6.7109004018957351E-4</v>
      </c>
      <c r="T760">
        <f>IFERROR(daily_activity3[[#This Row],[TrackerDistance]]/(daily_activity3[[#This Row],[Total Mintues]]*daily_activity3[[#This Row],[Step Length]]),0)</f>
        <v>5.8158765159867691</v>
      </c>
      <c r="U760">
        <v>370</v>
      </c>
      <c r="V760">
        <v>406</v>
      </c>
      <c r="W760">
        <v>36</v>
      </c>
    </row>
    <row r="761" spans="1:23" x14ac:dyDescent="0.3">
      <c r="A761">
        <v>4445114986</v>
      </c>
      <c r="B761" s="1">
        <v>42648</v>
      </c>
      <c r="C761" t="str">
        <f t="shared" si="11"/>
        <v>Wednesday</v>
      </c>
      <c r="D761">
        <v>3915</v>
      </c>
      <c r="E761">
        <v>2.630000114</v>
      </c>
      <c r="F761">
        <v>2.630000114</v>
      </c>
      <c r="G761">
        <v>0</v>
      </c>
      <c r="H761">
        <v>0</v>
      </c>
      <c r="I761">
        <v>0</v>
      </c>
      <c r="J761">
        <v>2.630000114</v>
      </c>
      <c r="K761">
        <v>0</v>
      </c>
      <c r="L761">
        <v>0</v>
      </c>
      <c r="M761">
        <v>0</v>
      </c>
      <c r="N761">
        <v>231</v>
      </c>
      <c r="O761">
        <v>783</v>
      </c>
      <c r="P761">
        <v>2181</v>
      </c>
      <c r="Q761">
        <f>SUM(daily_activity3[[#This Row],[VeryActiveMinutes]:[SedentaryMinutes]])</f>
        <v>1014</v>
      </c>
      <c r="R761">
        <f>daily_activity3[[#This Row],[Total Mintues]]/60</f>
        <v>16.899999999999999</v>
      </c>
      <c r="S761">
        <f>IFERROR(daily_activity3[[#This Row],[TotalDistance]]/daily_activity3[[#This Row],[TotalSteps]],0)</f>
        <v>6.7177525261813539E-4</v>
      </c>
      <c r="T761">
        <f>IFERROR(daily_activity3[[#This Row],[TrackerDistance]]/(daily_activity3[[#This Row],[Total Mintues]]*daily_activity3[[#This Row],[Step Length]]),0)</f>
        <v>3.86094674556213</v>
      </c>
      <c r="U761">
        <v>370</v>
      </c>
      <c r="V761">
        <v>406</v>
      </c>
      <c r="W761">
        <v>36</v>
      </c>
    </row>
    <row r="762" spans="1:23" x14ac:dyDescent="0.3">
      <c r="A762">
        <v>4445114986</v>
      </c>
      <c r="B762" s="1">
        <v>42679</v>
      </c>
      <c r="C762" t="str">
        <f t="shared" si="11"/>
        <v>Saturday</v>
      </c>
      <c r="D762">
        <v>9105</v>
      </c>
      <c r="E762">
        <v>6.1100001339999999</v>
      </c>
      <c r="F762">
        <v>6.1100001339999999</v>
      </c>
      <c r="G762">
        <v>0</v>
      </c>
      <c r="H762">
        <v>2.25</v>
      </c>
      <c r="I762">
        <v>1</v>
      </c>
      <c r="J762">
        <v>2.8599998950000001</v>
      </c>
      <c r="K762">
        <v>0</v>
      </c>
      <c r="L762">
        <v>34</v>
      </c>
      <c r="M762">
        <v>22</v>
      </c>
      <c r="N762">
        <v>232</v>
      </c>
      <c r="O762">
        <v>622</v>
      </c>
      <c r="P762">
        <v>2499</v>
      </c>
      <c r="Q762">
        <f>SUM(daily_activity3[[#This Row],[VeryActiveMinutes]:[SedentaryMinutes]])</f>
        <v>910</v>
      </c>
      <c r="R762">
        <f>daily_activity3[[#This Row],[Total Mintues]]/60</f>
        <v>15.166666666666666</v>
      </c>
      <c r="S762">
        <f>IFERROR(daily_activity3[[#This Row],[TotalDistance]]/daily_activity3[[#This Row],[TotalSteps]],0)</f>
        <v>6.7105987193849536E-4</v>
      </c>
      <c r="T762">
        <f>IFERROR(daily_activity3[[#This Row],[TrackerDistance]]/(daily_activity3[[#This Row],[Total Mintues]]*daily_activity3[[#This Row],[Step Length]]),0)</f>
        <v>10.005494505494504</v>
      </c>
      <c r="U762">
        <v>370</v>
      </c>
      <c r="V762">
        <v>406</v>
      </c>
      <c r="W762">
        <v>36</v>
      </c>
    </row>
    <row r="763" spans="1:23" x14ac:dyDescent="0.3">
      <c r="A763">
        <v>4445114986</v>
      </c>
      <c r="B763" s="1">
        <v>42709</v>
      </c>
      <c r="C763" t="str">
        <f t="shared" si="11"/>
        <v>Monday</v>
      </c>
      <c r="D763">
        <v>768</v>
      </c>
      <c r="E763">
        <v>0.519999981</v>
      </c>
      <c r="F763">
        <v>0.519999981</v>
      </c>
      <c r="G763">
        <v>0</v>
      </c>
      <c r="H763">
        <v>0</v>
      </c>
      <c r="I763">
        <v>0</v>
      </c>
      <c r="J763">
        <v>0.519999981</v>
      </c>
      <c r="K763">
        <v>0</v>
      </c>
      <c r="L763">
        <v>0</v>
      </c>
      <c r="M763">
        <v>0</v>
      </c>
      <c r="N763">
        <v>58</v>
      </c>
      <c r="O763">
        <v>380</v>
      </c>
      <c r="P763">
        <v>1212</v>
      </c>
      <c r="Q763">
        <f>SUM(daily_activity3[[#This Row],[VeryActiveMinutes]:[SedentaryMinutes]])</f>
        <v>438</v>
      </c>
      <c r="R763">
        <f>daily_activity3[[#This Row],[Total Mintues]]/60</f>
        <v>7.3</v>
      </c>
      <c r="S763">
        <f>IFERROR(daily_activity3[[#This Row],[TotalDistance]]/daily_activity3[[#This Row],[TotalSteps]],0)</f>
        <v>6.7708330859375004E-4</v>
      </c>
      <c r="T763">
        <f>IFERROR(daily_activity3[[#This Row],[TrackerDistance]]/(daily_activity3[[#This Row],[Total Mintues]]*daily_activity3[[#This Row],[Step Length]]),0)</f>
        <v>1.7534246575342465</v>
      </c>
      <c r="U763">
        <v>370</v>
      </c>
      <c r="V763">
        <v>406</v>
      </c>
      <c r="W763">
        <v>36</v>
      </c>
    </row>
    <row r="764" spans="1:23" x14ac:dyDescent="0.3">
      <c r="A764">
        <v>4558609924</v>
      </c>
      <c r="B764" s="1">
        <v>42708</v>
      </c>
      <c r="C764" t="str">
        <f t="shared" si="11"/>
        <v>Sunday</v>
      </c>
      <c r="D764">
        <v>5135</v>
      </c>
      <c r="E764">
        <v>3.3900001049999999</v>
      </c>
      <c r="F764">
        <v>3.3900001049999999</v>
      </c>
      <c r="G764">
        <v>0</v>
      </c>
      <c r="H764">
        <v>0</v>
      </c>
      <c r="I764">
        <v>0</v>
      </c>
      <c r="J764">
        <v>3.3900001049999999</v>
      </c>
      <c r="K764">
        <v>0</v>
      </c>
      <c r="L764">
        <v>0</v>
      </c>
      <c r="M764">
        <v>0</v>
      </c>
      <c r="N764">
        <v>318</v>
      </c>
      <c r="O764">
        <v>1122</v>
      </c>
      <c r="P764">
        <v>1909</v>
      </c>
      <c r="Q764">
        <f>SUM(daily_activity3[[#This Row],[VeryActiveMinutes]:[SedentaryMinutes]])</f>
        <v>1440</v>
      </c>
      <c r="R764">
        <f>daily_activity3[[#This Row],[Total Mintues]]/60</f>
        <v>24</v>
      </c>
      <c r="S764">
        <f>IFERROR(daily_activity3[[#This Row],[TotalDistance]]/daily_activity3[[#This Row],[TotalSteps]],0)</f>
        <v>6.6017528821811099E-4</v>
      </c>
      <c r="T764">
        <f>IFERROR(daily_activity3[[#This Row],[TrackerDistance]]/(daily_activity3[[#This Row],[Total Mintues]]*daily_activity3[[#This Row],[Step Length]]),0)</f>
        <v>3.5659722222222223</v>
      </c>
      <c r="U764">
        <v>126</v>
      </c>
      <c r="V764">
        <v>137</v>
      </c>
      <c r="W764">
        <v>11</v>
      </c>
    </row>
    <row r="765" spans="1:23" x14ac:dyDescent="0.3">
      <c r="A765">
        <v>4558609924</v>
      </c>
      <c r="B765" s="1">
        <v>42374</v>
      </c>
      <c r="C765" t="str">
        <f t="shared" si="11"/>
        <v>Tuesday</v>
      </c>
      <c r="D765">
        <v>3428</v>
      </c>
      <c r="E765">
        <v>2.2699999809999998</v>
      </c>
      <c r="F765">
        <v>2.2699999809999998</v>
      </c>
      <c r="G765">
        <v>0</v>
      </c>
      <c r="H765">
        <v>0</v>
      </c>
      <c r="I765">
        <v>0</v>
      </c>
      <c r="J765">
        <v>2.2699999809999998</v>
      </c>
      <c r="K765">
        <v>0</v>
      </c>
      <c r="L765">
        <v>0</v>
      </c>
      <c r="M765">
        <v>0</v>
      </c>
      <c r="N765">
        <v>190</v>
      </c>
      <c r="O765">
        <v>1121</v>
      </c>
      <c r="P765">
        <v>1692</v>
      </c>
      <c r="Q765">
        <f>SUM(daily_activity3[[#This Row],[VeryActiveMinutes]:[SedentaryMinutes]])</f>
        <v>1311</v>
      </c>
      <c r="R765">
        <f>daily_activity3[[#This Row],[Total Mintues]]/60</f>
        <v>21.85</v>
      </c>
      <c r="S765">
        <f>IFERROR(daily_activity3[[#This Row],[TotalDistance]]/daily_activity3[[#This Row],[TotalSteps]],0)</f>
        <v>6.6219369340723446E-4</v>
      </c>
      <c r="T765">
        <f>IFERROR(daily_activity3[[#This Row],[TrackerDistance]]/(daily_activity3[[#This Row],[Total Mintues]]*daily_activity3[[#This Row],[Step Length]]),0)</f>
        <v>2.6147978642257819</v>
      </c>
      <c r="U765">
        <v>126</v>
      </c>
      <c r="V765">
        <v>137</v>
      </c>
      <c r="W765">
        <v>11</v>
      </c>
    </row>
    <row r="766" spans="1:23" x14ac:dyDescent="0.3">
      <c r="A766">
        <v>4558609924</v>
      </c>
      <c r="B766" s="1">
        <v>42405</v>
      </c>
      <c r="C766" t="str">
        <f t="shared" si="11"/>
        <v>Friday</v>
      </c>
      <c r="D766">
        <v>7891</v>
      </c>
      <c r="E766">
        <v>5.2199997900000001</v>
      </c>
      <c r="F766">
        <v>5.2199997900000001</v>
      </c>
      <c r="G766">
        <v>0</v>
      </c>
      <c r="H766">
        <v>0</v>
      </c>
      <c r="I766">
        <v>0</v>
      </c>
      <c r="J766">
        <v>5.2199997900000001</v>
      </c>
      <c r="K766">
        <v>0</v>
      </c>
      <c r="L766">
        <v>0</v>
      </c>
      <c r="M766">
        <v>0</v>
      </c>
      <c r="N766">
        <v>383</v>
      </c>
      <c r="O766">
        <v>1057</v>
      </c>
      <c r="P766">
        <v>2066</v>
      </c>
      <c r="Q766">
        <f>SUM(daily_activity3[[#This Row],[VeryActiveMinutes]:[SedentaryMinutes]])</f>
        <v>1440</v>
      </c>
      <c r="R766">
        <f>daily_activity3[[#This Row],[Total Mintues]]/60</f>
        <v>24</v>
      </c>
      <c r="S766">
        <f>IFERROR(daily_activity3[[#This Row],[TotalDistance]]/daily_activity3[[#This Row],[TotalSteps]],0)</f>
        <v>6.6151308959574203E-4</v>
      </c>
      <c r="T766">
        <f>IFERROR(daily_activity3[[#This Row],[TrackerDistance]]/(daily_activity3[[#This Row],[Total Mintues]]*daily_activity3[[#This Row],[Step Length]]),0)</f>
        <v>5.4798611111111111</v>
      </c>
      <c r="U766">
        <v>126</v>
      </c>
      <c r="V766">
        <v>137</v>
      </c>
      <c r="W766">
        <v>11</v>
      </c>
    </row>
    <row r="767" spans="1:23" x14ac:dyDescent="0.3">
      <c r="A767">
        <v>4558609924</v>
      </c>
      <c r="B767" s="1">
        <v>42434</v>
      </c>
      <c r="C767" t="str">
        <f t="shared" si="11"/>
        <v>Saturday</v>
      </c>
      <c r="D767">
        <v>5267</v>
      </c>
      <c r="E767">
        <v>3.4800000190000002</v>
      </c>
      <c r="F767">
        <v>3.4800000190000002</v>
      </c>
      <c r="G767">
        <v>0</v>
      </c>
      <c r="H767">
        <v>0.60000002399999997</v>
      </c>
      <c r="I767">
        <v>0.280000001</v>
      </c>
      <c r="J767">
        <v>2.5999999049999998</v>
      </c>
      <c r="K767">
        <v>0</v>
      </c>
      <c r="L767">
        <v>21</v>
      </c>
      <c r="M767">
        <v>10</v>
      </c>
      <c r="N767">
        <v>237</v>
      </c>
      <c r="O767">
        <v>1172</v>
      </c>
      <c r="P767">
        <v>1953</v>
      </c>
      <c r="Q767">
        <f>SUM(daily_activity3[[#This Row],[VeryActiveMinutes]:[SedentaryMinutes]])</f>
        <v>1440</v>
      </c>
      <c r="R767">
        <f>daily_activity3[[#This Row],[Total Mintues]]/60</f>
        <v>24</v>
      </c>
      <c r="S767">
        <f>IFERROR(daily_activity3[[#This Row],[TotalDistance]]/daily_activity3[[#This Row],[TotalSteps]],0)</f>
        <v>6.6071767970381624E-4</v>
      </c>
      <c r="T767">
        <f>IFERROR(daily_activity3[[#This Row],[TrackerDistance]]/(daily_activity3[[#This Row],[Total Mintues]]*daily_activity3[[#This Row],[Step Length]]),0)</f>
        <v>3.6576388888888891</v>
      </c>
      <c r="U767">
        <v>126</v>
      </c>
      <c r="V767">
        <v>137</v>
      </c>
      <c r="W767">
        <v>11</v>
      </c>
    </row>
    <row r="768" spans="1:23" x14ac:dyDescent="0.3">
      <c r="A768">
        <v>4558609924</v>
      </c>
      <c r="B768" s="1">
        <v>42465</v>
      </c>
      <c r="C768" t="str">
        <f t="shared" si="11"/>
        <v>Tuesday</v>
      </c>
      <c r="D768">
        <v>5232</v>
      </c>
      <c r="E768">
        <v>3.460000038</v>
      </c>
      <c r="F768">
        <v>3.460000038</v>
      </c>
      <c r="G768">
        <v>0</v>
      </c>
      <c r="H768">
        <v>0</v>
      </c>
      <c r="I768">
        <v>0</v>
      </c>
      <c r="J768">
        <v>3.460000038</v>
      </c>
      <c r="K768">
        <v>0</v>
      </c>
      <c r="L768">
        <v>0</v>
      </c>
      <c r="M768">
        <v>0</v>
      </c>
      <c r="N768">
        <v>252</v>
      </c>
      <c r="O768">
        <v>1188</v>
      </c>
      <c r="P768">
        <v>1842</v>
      </c>
      <c r="Q768">
        <f>SUM(daily_activity3[[#This Row],[VeryActiveMinutes]:[SedentaryMinutes]])</f>
        <v>1440</v>
      </c>
      <c r="R768">
        <f>daily_activity3[[#This Row],[Total Mintues]]/60</f>
        <v>24</v>
      </c>
      <c r="S768">
        <f>IFERROR(daily_activity3[[#This Row],[TotalDistance]]/daily_activity3[[#This Row],[TotalSteps]],0)</f>
        <v>6.6131499197247701E-4</v>
      </c>
      <c r="T768">
        <f>IFERROR(daily_activity3[[#This Row],[TrackerDistance]]/(daily_activity3[[#This Row],[Total Mintues]]*daily_activity3[[#This Row],[Step Length]]),0)</f>
        <v>3.6333333333333333</v>
      </c>
      <c r="U768">
        <v>126</v>
      </c>
      <c r="V768">
        <v>137</v>
      </c>
      <c r="W768">
        <v>11</v>
      </c>
    </row>
    <row r="769" spans="1:23" x14ac:dyDescent="0.3">
      <c r="A769">
        <v>4558609924</v>
      </c>
      <c r="B769" s="1">
        <v>42495</v>
      </c>
      <c r="C769" t="str">
        <f t="shared" si="11"/>
        <v>Thursday</v>
      </c>
      <c r="D769">
        <v>10611</v>
      </c>
      <c r="E769">
        <v>7.0100002290000001</v>
      </c>
      <c r="F769">
        <v>7.0100002290000001</v>
      </c>
      <c r="G769">
        <v>0</v>
      </c>
      <c r="H769">
        <v>1.0099999900000001</v>
      </c>
      <c r="I769">
        <v>0.5</v>
      </c>
      <c r="J769">
        <v>5.5100002290000001</v>
      </c>
      <c r="K769">
        <v>0</v>
      </c>
      <c r="L769">
        <v>14</v>
      </c>
      <c r="M769">
        <v>8</v>
      </c>
      <c r="N769">
        <v>370</v>
      </c>
      <c r="O769">
        <v>1048</v>
      </c>
      <c r="P769">
        <v>2262</v>
      </c>
      <c r="Q769">
        <f>SUM(daily_activity3[[#This Row],[VeryActiveMinutes]:[SedentaryMinutes]])</f>
        <v>1440</v>
      </c>
      <c r="R769">
        <f>daily_activity3[[#This Row],[Total Mintues]]/60</f>
        <v>24</v>
      </c>
      <c r="S769">
        <f>IFERROR(daily_activity3[[#This Row],[TotalDistance]]/daily_activity3[[#This Row],[TotalSteps]],0)</f>
        <v>6.6063521147865427E-4</v>
      </c>
      <c r="T769">
        <f>IFERROR(daily_activity3[[#This Row],[TrackerDistance]]/(daily_activity3[[#This Row],[Total Mintues]]*daily_activity3[[#This Row],[Step Length]]),0)</f>
        <v>7.3687499999999995</v>
      </c>
      <c r="U769">
        <v>126</v>
      </c>
      <c r="V769">
        <v>137</v>
      </c>
      <c r="W769">
        <v>11</v>
      </c>
    </row>
    <row r="770" spans="1:23" x14ac:dyDescent="0.3">
      <c r="A770">
        <v>4558609924</v>
      </c>
      <c r="B770" s="1">
        <v>42526</v>
      </c>
      <c r="C770" t="str">
        <f t="shared" si="11"/>
        <v>Sunday</v>
      </c>
      <c r="D770">
        <v>3755</v>
      </c>
      <c r="E770">
        <v>2.4800000190000002</v>
      </c>
      <c r="F770">
        <v>2.4800000190000002</v>
      </c>
      <c r="G770">
        <v>0</v>
      </c>
      <c r="H770">
        <v>0</v>
      </c>
      <c r="I770">
        <v>0</v>
      </c>
      <c r="J770">
        <v>2.4800000190000002</v>
      </c>
      <c r="K770">
        <v>0</v>
      </c>
      <c r="L770">
        <v>0</v>
      </c>
      <c r="M770">
        <v>0</v>
      </c>
      <c r="N770">
        <v>202</v>
      </c>
      <c r="O770">
        <v>1238</v>
      </c>
      <c r="P770">
        <v>1722</v>
      </c>
      <c r="Q770">
        <f>SUM(daily_activity3[[#This Row],[VeryActiveMinutes]:[SedentaryMinutes]])</f>
        <v>1440</v>
      </c>
      <c r="R770">
        <f>daily_activity3[[#This Row],[Total Mintues]]/60</f>
        <v>24</v>
      </c>
      <c r="S770">
        <f>IFERROR(daily_activity3[[#This Row],[TotalDistance]]/daily_activity3[[#This Row],[TotalSteps]],0)</f>
        <v>6.6045273475366184E-4</v>
      </c>
      <c r="T770">
        <f>IFERROR(daily_activity3[[#This Row],[TrackerDistance]]/(daily_activity3[[#This Row],[Total Mintues]]*daily_activity3[[#This Row],[Step Length]]),0)</f>
        <v>2.6076388888888888</v>
      </c>
      <c r="U770">
        <v>126</v>
      </c>
      <c r="V770">
        <v>137</v>
      </c>
      <c r="W770">
        <v>11</v>
      </c>
    </row>
    <row r="771" spans="1:23" x14ac:dyDescent="0.3">
      <c r="A771">
        <v>4558609924</v>
      </c>
      <c r="B771" s="1">
        <v>42556</v>
      </c>
      <c r="C771" t="str">
        <f t="shared" ref="C771:C834" si="12">TEXT(B771,"dddd")</f>
        <v>Tuesday</v>
      </c>
      <c r="D771">
        <v>8237</v>
      </c>
      <c r="E771">
        <v>5.4400000569999998</v>
      </c>
      <c r="F771">
        <v>5.4400000569999998</v>
      </c>
      <c r="G771">
        <v>0</v>
      </c>
      <c r="H771">
        <v>1.6100000139999999</v>
      </c>
      <c r="I771">
        <v>1</v>
      </c>
      <c r="J771">
        <v>2.829999924</v>
      </c>
      <c r="K771">
        <v>0</v>
      </c>
      <c r="L771">
        <v>23</v>
      </c>
      <c r="M771">
        <v>16</v>
      </c>
      <c r="N771">
        <v>233</v>
      </c>
      <c r="O771">
        <v>1116</v>
      </c>
      <c r="P771">
        <v>1973</v>
      </c>
      <c r="Q771">
        <f>SUM(daily_activity3[[#This Row],[VeryActiveMinutes]:[SedentaryMinutes]])</f>
        <v>1388</v>
      </c>
      <c r="R771">
        <f>daily_activity3[[#This Row],[Total Mintues]]/60</f>
        <v>23.133333333333333</v>
      </c>
      <c r="S771">
        <f>IFERROR(daily_activity3[[#This Row],[TotalDistance]]/daily_activity3[[#This Row],[TotalSteps]],0)</f>
        <v>6.6043463117639912E-4</v>
      </c>
      <c r="T771">
        <f>IFERROR(daily_activity3[[#This Row],[TrackerDistance]]/(daily_activity3[[#This Row],[Total Mintues]]*daily_activity3[[#This Row],[Step Length]]),0)</f>
        <v>5.9344380403458219</v>
      </c>
      <c r="U771">
        <v>126</v>
      </c>
      <c r="V771">
        <v>137</v>
      </c>
      <c r="W771">
        <v>11</v>
      </c>
    </row>
    <row r="772" spans="1:23" x14ac:dyDescent="0.3">
      <c r="A772">
        <v>4558609924</v>
      </c>
      <c r="B772" s="1">
        <v>42587</v>
      </c>
      <c r="C772" t="str">
        <f t="shared" si="12"/>
        <v>Friday</v>
      </c>
      <c r="D772">
        <v>6543</v>
      </c>
      <c r="E772">
        <v>4.329999924</v>
      </c>
      <c r="F772">
        <v>4.329999924</v>
      </c>
      <c r="G772">
        <v>0</v>
      </c>
      <c r="H772">
        <v>1.7999999520000001</v>
      </c>
      <c r="I772">
        <v>0.5</v>
      </c>
      <c r="J772">
        <v>2.0199999809999998</v>
      </c>
      <c r="K772">
        <v>0</v>
      </c>
      <c r="L772">
        <v>66</v>
      </c>
      <c r="M772">
        <v>35</v>
      </c>
      <c r="N772">
        <v>238</v>
      </c>
      <c r="O772">
        <v>1019</v>
      </c>
      <c r="P772">
        <v>2666</v>
      </c>
      <c r="Q772">
        <f>SUM(daily_activity3[[#This Row],[VeryActiveMinutes]:[SedentaryMinutes]])</f>
        <v>1358</v>
      </c>
      <c r="R772">
        <f>daily_activity3[[#This Row],[Total Mintues]]/60</f>
        <v>22.633333333333333</v>
      </c>
      <c r="S772">
        <f>IFERROR(daily_activity3[[#This Row],[TotalDistance]]/daily_activity3[[#This Row],[TotalSteps]],0)</f>
        <v>6.6177593214121965E-4</v>
      </c>
      <c r="T772">
        <f>IFERROR(daily_activity3[[#This Row],[TrackerDistance]]/(daily_activity3[[#This Row],[Total Mintues]]*daily_activity3[[#This Row],[Step Length]]),0)</f>
        <v>4.8181148748159055</v>
      </c>
      <c r="U772">
        <v>126</v>
      </c>
      <c r="V772">
        <v>137</v>
      </c>
      <c r="W772">
        <v>11</v>
      </c>
    </row>
    <row r="773" spans="1:23" x14ac:dyDescent="0.3">
      <c r="A773">
        <v>4558609924</v>
      </c>
      <c r="B773" s="1">
        <v>42618</v>
      </c>
      <c r="C773" t="str">
        <f t="shared" si="12"/>
        <v>Monday</v>
      </c>
      <c r="D773">
        <v>11451</v>
      </c>
      <c r="E773">
        <v>7.5700001720000003</v>
      </c>
      <c r="F773">
        <v>7.5700001720000003</v>
      </c>
      <c r="G773">
        <v>0</v>
      </c>
      <c r="H773">
        <v>0.43000000700000002</v>
      </c>
      <c r="I773">
        <v>1.6200000050000001</v>
      </c>
      <c r="J773">
        <v>5.5199999809999998</v>
      </c>
      <c r="K773">
        <v>0</v>
      </c>
      <c r="L773">
        <v>6</v>
      </c>
      <c r="M773">
        <v>30</v>
      </c>
      <c r="N773">
        <v>339</v>
      </c>
      <c r="O773">
        <v>1065</v>
      </c>
      <c r="P773">
        <v>2223</v>
      </c>
      <c r="Q773">
        <f>SUM(daily_activity3[[#This Row],[VeryActiveMinutes]:[SedentaryMinutes]])</f>
        <v>1440</v>
      </c>
      <c r="R773">
        <f>daily_activity3[[#This Row],[Total Mintues]]/60</f>
        <v>24</v>
      </c>
      <c r="S773">
        <f>IFERROR(daily_activity3[[#This Row],[TotalDistance]]/daily_activity3[[#This Row],[TotalSteps]],0)</f>
        <v>6.6107765016155799E-4</v>
      </c>
      <c r="T773">
        <f>IFERROR(daily_activity3[[#This Row],[TrackerDistance]]/(daily_activity3[[#This Row],[Total Mintues]]*daily_activity3[[#This Row],[Step Length]]),0)</f>
        <v>7.9520833333333334</v>
      </c>
      <c r="U773">
        <v>126</v>
      </c>
      <c r="V773">
        <v>137</v>
      </c>
      <c r="W773">
        <v>11</v>
      </c>
    </row>
    <row r="774" spans="1:23" x14ac:dyDescent="0.3">
      <c r="A774">
        <v>4558609924</v>
      </c>
      <c r="B774" s="1">
        <v>42648</v>
      </c>
      <c r="C774" t="str">
        <f t="shared" si="12"/>
        <v>Wednesday</v>
      </c>
      <c r="D774">
        <v>6435</v>
      </c>
      <c r="E774">
        <v>4.25</v>
      </c>
      <c r="F774">
        <v>4.25</v>
      </c>
      <c r="G774">
        <v>0</v>
      </c>
      <c r="H774">
        <v>0.74000001000000004</v>
      </c>
      <c r="I774">
        <v>1.1200000050000001</v>
      </c>
      <c r="J774">
        <v>2.3900001049999999</v>
      </c>
      <c r="K774">
        <v>0</v>
      </c>
      <c r="L774">
        <v>11</v>
      </c>
      <c r="M774">
        <v>18</v>
      </c>
      <c r="N774">
        <v>220</v>
      </c>
      <c r="O774">
        <v>1191</v>
      </c>
      <c r="P774">
        <v>1889</v>
      </c>
      <c r="Q774">
        <f>SUM(daily_activity3[[#This Row],[VeryActiveMinutes]:[SedentaryMinutes]])</f>
        <v>1440</v>
      </c>
      <c r="R774">
        <f>daily_activity3[[#This Row],[Total Mintues]]/60</f>
        <v>24</v>
      </c>
      <c r="S774">
        <f>IFERROR(daily_activity3[[#This Row],[TotalDistance]]/daily_activity3[[#This Row],[TotalSteps]],0)</f>
        <v>6.6045066045066045E-4</v>
      </c>
      <c r="T774">
        <f>IFERROR(daily_activity3[[#This Row],[TrackerDistance]]/(daily_activity3[[#This Row],[Total Mintues]]*daily_activity3[[#This Row],[Step Length]]),0)</f>
        <v>4.46875</v>
      </c>
      <c r="U774">
        <v>126</v>
      </c>
      <c r="V774">
        <v>137</v>
      </c>
      <c r="W774">
        <v>11</v>
      </c>
    </row>
    <row r="775" spans="1:23" x14ac:dyDescent="0.3">
      <c r="A775">
        <v>4558609924</v>
      </c>
      <c r="B775" s="1">
        <v>42679</v>
      </c>
      <c r="C775" t="str">
        <f t="shared" si="12"/>
        <v>Saturday</v>
      </c>
      <c r="D775">
        <v>9108</v>
      </c>
      <c r="E775">
        <v>6.0199999809999998</v>
      </c>
      <c r="F775">
        <v>6.0199999809999998</v>
      </c>
      <c r="G775">
        <v>0</v>
      </c>
      <c r="H775">
        <v>0.25999999000000001</v>
      </c>
      <c r="I775">
        <v>1.8200000519999999</v>
      </c>
      <c r="J775">
        <v>3.9400000569999998</v>
      </c>
      <c r="K775">
        <v>0</v>
      </c>
      <c r="L775">
        <v>4</v>
      </c>
      <c r="M775">
        <v>31</v>
      </c>
      <c r="N775">
        <v>324</v>
      </c>
      <c r="O775">
        <v>1081</v>
      </c>
      <c r="P775">
        <v>2131</v>
      </c>
      <c r="Q775">
        <f>SUM(daily_activity3[[#This Row],[VeryActiveMinutes]:[SedentaryMinutes]])</f>
        <v>1440</v>
      </c>
      <c r="R775">
        <f>daily_activity3[[#This Row],[Total Mintues]]/60</f>
        <v>24</v>
      </c>
      <c r="S775">
        <f>IFERROR(daily_activity3[[#This Row],[TotalDistance]]/daily_activity3[[#This Row],[TotalSteps]],0)</f>
        <v>6.6095739800175665E-4</v>
      </c>
      <c r="T775">
        <f>IFERROR(daily_activity3[[#This Row],[TrackerDistance]]/(daily_activity3[[#This Row],[Total Mintues]]*daily_activity3[[#This Row],[Step Length]]),0)</f>
        <v>6.3250000000000002</v>
      </c>
      <c r="U775">
        <v>126</v>
      </c>
      <c r="V775">
        <v>137</v>
      </c>
      <c r="W775">
        <v>11</v>
      </c>
    </row>
    <row r="776" spans="1:23" x14ac:dyDescent="0.3">
      <c r="A776">
        <v>4558609924</v>
      </c>
      <c r="B776" s="1">
        <v>42709</v>
      </c>
      <c r="C776" t="str">
        <f t="shared" si="12"/>
        <v>Monday</v>
      </c>
      <c r="D776">
        <v>6307</v>
      </c>
      <c r="E776">
        <v>4.170000076</v>
      </c>
      <c r="F776">
        <v>4.170000076</v>
      </c>
      <c r="G776">
        <v>0</v>
      </c>
      <c r="H776">
        <v>0</v>
      </c>
      <c r="I776">
        <v>0</v>
      </c>
      <c r="J776">
        <v>4.170000076</v>
      </c>
      <c r="K776">
        <v>0</v>
      </c>
      <c r="L776">
        <v>0</v>
      </c>
      <c r="M776">
        <v>0</v>
      </c>
      <c r="N776">
        <v>247</v>
      </c>
      <c r="O776">
        <v>736</v>
      </c>
      <c r="P776">
        <v>1452</v>
      </c>
      <c r="Q776">
        <f>SUM(daily_activity3[[#This Row],[VeryActiveMinutes]:[SedentaryMinutes]])</f>
        <v>983</v>
      </c>
      <c r="R776">
        <f>daily_activity3[[#This Row],[Total Mintues]]/60</f>
        <v>16.383333333333333</v>
      </c>
      <c r="S776">
        <f>IFERROR(daily_activity3[[#This Row],[TotalDistance]]/daily_activity3[[#This Row],[TotalSteps]],0)</f>
        <v>6.6117014047883309E-4</v>
      </c>
      <c r="T776">
        <f>IFERROR(daily_activity3[[#This Row],[TrackerDistance]]/(daily_activity3[[#This Row],[Total Mintues]]*daily_activity3[[#This Row],[Step Length]]),0)</f>
        <v>6.416073245167853</v>
      </c>
      <c r="U776">
        <v>126</v>
      </c>
      <c r="V776">
        <v>137</v>
      </c>
      <c r="W776">
        <v>11</v>
      </c>
    </row>
    <row r="777" spans="1:23" x14ac:dyDescent="0.3">
      <c r="A777">
        <v>4702921684</v>
      </c>
      <c r="B777" s="1">
        <v>42708</v>
      </c>
      <c r="C777" t="str">
        <f t="shared" si="12"/>
        <v>Sunday</v>
      </c>
      <c r="D777">
        <v>7213</v>
      </c>
      <c r="E777">
        <v>5.8800001139999996</v>
      </c>
      <c r="F777">
        <v>5.8800001139999996</v>
      </c>
      <c r="G777">
        <v>0</v>
      </c>
      <c r="H777">
        <v>0</v>
      </c>
      <c r="I777">
        <v>0</v>
      </c>
      <c r="J777">
        <v>5.8499999049999998</v>
      </c>
      <c r="K777">
        <v>0</v>
      </c>
      <c r="L777">
        <v>0</v>
      </c>
      <c r="M777">
        <v>0</v>
      </c>
      <c r="N777">
        <v>263</v>
      </c>
      <c r="O777">
        <v>718</v>
      </c>
      <c r="P777">
        <v>2947</v>
      </c>
      <c r="Q777">
        <f>SUM(daily_activity3[[#This Row],[VeryActiveMinutes]:[SedentaryMinutes]])</f>
        <v>981</v>
      </c>
      <c r="R777">
        <f>daily_activity3[[#This Row],[Total Mintues]]/60</f>
        <v>16.350000000000001</v>
      </c>
      <c r="S777">
        <f>IFERROR(daily_activity3[[#This Row],[TotalDistance]]/daily_activity3[[#This Row],[TotalSteps]],0)</f>
        <v>8.1519480299459301E-4</v>
      </c>
      <c r="T777">
        <f>IFERROR(daily_activity3[[#This Row],[TrackerDistance]]/(daily_activity3[[#This Row],[Total Mintues]]*daily_activity3[[#This Row],[Step Length]]),0)</f>
        <v>7.3527013251783897</v>
      </c>
      <c r="U777">
        <v>400</v>
      </c>
      <c r="V777">
        <v>430</v>
      </c>
      <c r="W777">
        <v>30</v>
      </c>
    </row>
    <row r="778" spans="1:23" x14ac:dyDescent="0.3">
      <c r="A778">
        <v>4702921684</v>
      </c>
      <c r="B778" s="1">
        <v>42374</v>
      </c>
      <c r="C778" t="str">
        <f t="shared" si="12"/>
        <v>Tuesday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1440</v>
      </c>
      <c r="P778">
        <v>2017</v>
      </c>
      <c r="Q778">
        <f>SUM(daily_activity3[[#This Row],[VeryActiveMinutes]:[SedentaryMinutes]])</f>
        <v>1440</v>
      </c>
      <c r="R778">
        <f>daily_activity3[[#This Row],[Total Mintues]]/60</f>
        <v>24</v>
      </c>
      <c r="S778">
        <f>IFERROR(daily_activity3[[#This Row],[TotalDistance]]/daily_activity3[[#This Row],[TotalSteps]],0)</f>
        <v>0</v>
      </c>
      <c r="T778">
        <f>IFERROR(daily_activity3[[#This Row],[TrackerDistance]]/(daily_activity3[[#This Row],[Total Mintues]]*daily_activity3[[#This Row],[Step Length]]),0)</f>
        <v>0</v>
      </c>
      <c r="U778">
        <v>400</v>
      </c>
      <c r="V778">
        <v>430</v>
      </c>
      <c r="W778">
        <v>30</v>
      </c>
    </row>
    <row r="779" spans="1:23" x14ac:dyDescent="0.3">
      <c r="A779">
        <v>4702921684</v>
      </c>
      <c r="B779" s="1">
        <v>42405</v>
      </c>
      <c r="C779" t="str">
        <f t="shared" si="12"/>
        <v>Friday</v>
      </c>
      <c r="D779">
        <v>7245</v>
      </c>
      <c r="E779">
        <v>5.920000076</v>
      </c>
      <c r="F779">
        <v>5.920000076</v>
      </c>
      <c r="G779">
        <v>0</v>
      </c>
      <c r="H779">
        <v>0.37999999499999998</v>
      </c>
      <c r="I779">
        <v>1.7400000099999999</v>
      </c>
      <c r="J779">
        <v>3.7599999899999998</v>
      </c>
      <c r="K779">
        <v>0</v>
      </c>
      <c r="L779">
        <v>5</v>
      </c>
      <c r="M779">
        <v>40</v>
      </c>
      <c r="N779">
        <v>195</v>
      </c>
      <c r="O779">
        <v>1131</v>
      </c>
      <c r="P779">
        <v>2859</v>
      </c>
      <c r="Q779">
        <f>SUM(daily_activity3[[#This Row],[VeryActiveMinutes]:[SedentaryMinutes]])</f>
        <v>1371</v>
      </c>
      <c r="R779">
        <f>daily_activity3[[#This Row],[Total Mintues]]/60</f>
        <v>22.85</v>
      </c>
      <c r="S779">
        <f>IFERROR(daily_activity3[[#This Row],[TotalDistance]]/daily_activity3[[#This Row],[TotalSteps]],0)</f>
        <v>8.1711526238785373E-4</v>
      </c>
      <c r="T779">
        <f>IFERROR(daily_activity3[[#This Row],[TrackerDistance]]/(daily_activity3[[#This Row],[Total Mintues]]*daily_activity3[[#This Row],[Step Length]]),0)</f>
        <v>5.2844638949671765</v>
      </c>
      <c r="U779">
        <v>400</v>
      </c>
      <c r="V779">
        <v>430</v>
      </c>
      <c r="W779">
        <v>30</v>
      </c>
    </row>
    <row r="780" spans="1:23" x14ac:dyDescent="0.3">
      <c r="A780">
        <v>4702921684</v>
      </c>
      <c r="B780" s="1">
        <v>42434</v>
      </c>
      <c r="C780" t="str">
        <f t="shared" si="12"/>
        <v>Saturday</v>
      </c>
      <c r="D780">
        <v>9454</v>
      </c>
      <c r="E780">
        <v>7.670000076</v>
      </c>
      <c r="F780">
        <v>7.670000076</v>
      </c>
      <c r="G780">
        <v>0</v>
      </c>
      <c r="H780">
        <v>0</v>
      </c>
      <c r="I780">
        <v>0</v>
      </c>
      <c r="J780">
        <v>7.670000076</v>
      </c>
      <c r="K780">
        <v>0</v>
      </c>
      <c r="L780">
        <v>0</v>
      </c>
      <c r="M780">
        <v>0</v>
      </c>
      <c r="N780">
        <v>313</v>
      </c>
      <c r="O780">
        <v>729</v>
      </c>
      <c r="P780">
        <v>3145</v>
      </c>
      <c r="Q780">
        <f>SUM(daily_activity3[[#This Row],[VeryActiveMinutes]:[SedentaryMinutes]])</f>
        <v>1042</v>
      </c>
      <c r="R780">
        <f>daily_activity3[[#This Row],[Total Mintues]]/60</f>
        <v>17.366666666666667</v>
      </c>
      <c r="S780">
        <f>IFERROR(daily_activity3[[#This Row],[TotalDistance]]/daily_activity3[[#This Row],[TotalSteps]],0)</f>
        <v>8.1129681362386292E-4</v>
      </c>
      <c r="T780">
        <f>IFERROR(daily_activity3[[#This Row],[TrackerDistance]]/(daily_activity3[[#This Row],[Total Mintues]]*daily_activity3[[#This Row],[Step Length]]),0)</f>
        <v>9.0729366602687129</v>
      </c>
      <c r="U780">
        <v>400</v>
      </c>
      <c r="V780">
        <v>430</v>
      </c>
      <c r="W780">
        <v>30</v>
      </c>
    </row>
    <row r="781" spans="1:23" x14ac:dyDescent="0.3">
      <c r="A781">
        <v>4702921684</v>
      </c>
      <c r="B781" s="1">
        <v>42465</v>
      </c>
      <c r="C781" t="str">
        <f t="shared" si="12"/>
        <v>Tuesday</v>
      </c>
      <c r="D781">
        <v>8161</v>
      </c>
      <c r="E781">
        <v>6.6199998860000004</v>
      </c>
      <c r="F781">
        <v>6.6199998860000004</v>
      </c>
      <c r="G781">
        <v>0</v>
      </c>
      <c r="H781">
        <v>0.34000000400000002</v>
      </c>
      <c r="I781">
        <v>0.730000019</v>
      </c>
      <c r="J781">
        <v>5.5399999619999996</v>
      </c>
      <c r="K781">
        <v>0</v>
      </c>
      <c r="L781">
        <v>4</v>
      </c>
      <c r="M781">
        <v>15</v>
      </c>
      <c r="N781">
        <v>251</v>
      </c>
      <c r="O781">
        <v>757</v>
      </c>
      <c r="P781">
        <v>3004</v>
      </c>
      <c r="Q781">
        <f>SUM(daily_activity3[[#This Row],[VeryActiveMinutes]:[SedentaryMinutes]])</f>
        <v>1027</v>
      </c>
      <c r="R781">
        <f>daily_activity3[[#This Row],[Total Mintues]]/60</f>
        <v>17.116666666666667</v>
      </c>
      <c r="S781">
        <f>IFERROR(daily_activity3[[#This Row],[TotalDistance]]/daily_activity3[[#This Row],[TotalSteps]],0)</f>
        <v>8.1117508712167633E-4</v>
      </c>
      <c r="T781">
        <f>IFERROR(daily_activity3[[#This Row],[TrackerDistance]]/(daily_activity3[[#This Row],[Total Mintues]]*daily_activity3[[#This Row],[Step Length]]),0)</f>
        <v>7.9464459591041869</v>
      </c>
      <c r="U781">
        <v>400</v>
      </c>
      <c r="V781">
        <v>430</v>
      </c>
      <c r="W781">
        <v>30</v>
      </c>
    </row>
    <row r="782" spans="1:23" x14ac:dyDescent="0.3">
      <c r="A782">
        <v>4702921684</v>
      </c>
      <c r="B782" s="1">
        <v>42495</v>
      </c>
      <c r="C782" t="str">
        <f t="shared" si="12"/>
        <v>Thursday</v>
      </c>
      <c r="D782">
        <v>8614</v>
      </c>
      <c r="E782">
        <v>6.9899997709999999</v>
      </c>
      <c r="F782">
        <v>6.9899997709999999</v>
      </c>
      <c r="G782">
        <v>0</v>
      </c>
      <c r="H782">
        <v>0.670000017</v>
      </c>
      <c r="I782">
        <v>0.219999999</v>
      </c>
      <c r="J782">
        <v>6.0900001530000001</v>
      </c>
      <c r="K782">
        <v>0</v>
      </c>
      <c r="L782">
        <v>8</v>
      </c>
      <c r="M782">
        <v>5</v>
      </c>
      <c r="N782">
        <v>241</v>
      </c>
      <c r="O782">
        <v>745</v>
      </c>
      <c r="P782">
        <v>3006</v>
      </c>
      <c r="Q782">
        <f>SUM(daily_activity3[[#This Row],[VeryActiveMinutes]:[SedentaryMinutes]])</f>
        <v>999</v>
      </c>
      <c r="R782">
        <f>daily_activity3[[#This Row],[Total Mintues]]/60</f>
        <v>16.649999999999999</v>
      </c>
      <c r="S782">
        <f>IFERROR(daily_activity3[[#This Row],[TotalDistance]]/daily_activity3[[#This Row],[TotalSteps]],0)</f>
        <v>8.1146967390294863E-4</v>
      </c>
      <c r="T782">
        <f>IFERROR(daily_activity3[[#This Row],[TrackerDistance]]/(daily_activity3[[#This Row],[Total Mintues]]*daily_activity3[[#This Row],[Step Length]]),0)</f>
        <v>8.6226226226226235</v>
      </c>
      <c r="U782">
        <v>400</v>
      </c>
      <c r="V782">
        <v>430</v>
      </c>
      <c r="W782">
        <v>30</v>
      </c>
    </row>
    <row r="783" spans="1:23" x14ac:dyDescent="0.3">
      <c r="A783">
        <v>4702921684</v>
      </c>
      <c r="B783" s="1">
        <v>42526</v>
      </c>
      <c r="C783" t="str">
        <f t="shared" si="12"/>
        <v>Sunday</v>
      </c>
      <c r="D783">
        <v>6943</v>
      </c>
      <c r="E783">
        <v>5.6300001139999996</v>
      </c>
      <c r="F783">
        <v>5.6300001139999996</v>
      </c>
      <c r="G783">
        <v>0</v>
      </c>
      <c r="H783">
        <v>7.9999998000000003E-2</v>
      </c>
      <c r="I783">
        <v>0.66000002599999996</v>
      </c>
      <c r="J783">
        <v>4.8699998860000004</v>
      </c>
      <c r="K783">
        <v>0</v>
      </c>
      <c r="L783">
        <v>1</v>
      </c>
      <c r="M783">
        <v>16</v>
      </c>
      <c r="N783">
        <v>207</v>
      </c>
      <c r="O783">
        <v>682</v>
      </c>
      <c r="P783">
        <v>2859</v>
      </c>
      <c r="Q783">
        <f>SUM(daily_activity3[[#This Row],[VeryActiveMinutes]:[SedentaryMinutes]])</f>
        <v>906</v>
      </c>
      <c r="R783">
        <f>daily_activity3[[#This Row],[Total Mintues]]/60</f>
        <v>15.1</v>
      </c>
      <c r="S783">
        <f>IFERROR(daily_activity3[[#This Row],[TotalDistance]]/daily_activity3[[#This Row],[TotalSteps]],0)</f>
        <v>8.1088868126170238E-4</v>
      </c>
      <c r="T783">
        <f>IFERROR(daily_activity3[[#This Row],[TrackerDistance]]/(daily_activity3[[#This Row],[Total Mintues]]*daily_activity3[[#This Row],[Step Length]]),0)</f>
        <v>7.6633554083885214</v>
      </c>
      <c r="U783">
        <v>400</v>
      </c>
      <c r="V783">
        <v>430</v>
      </c>
      <c r="W783">
        <v>30</v>
      </c>
    </row>
    <row r="784" spans="1:23" x14ac:dyDescent="0.3">
      <c r="A784">
        <v>4702921684</v>
      </c>
      <c r="B784" s="1">
        <v>42556</v>
      </c>
      <c r="C784" t="str">
        <f t="shared" si="12"/>
        <v>Tuesday</v>
      </c>
      <c r="D784">
        <v>14370</v>
      </c>
      <c r="E784">
        <v>11.649999619999999</v>
      </c>
      <c r="F784">
        <v>11.649999619999999</v>
      </c>
      <c r="G784">
        <v>0</v>
      </c>
      <c r="H784">
        <v>0.37000000500000002</v>
      </c>
      <c r="I784">
        <v>2.3099999430000002</v>
      </c>
      <c r="J784">
        <v>8.9700002669999996</v>
      </c>
      <c r="K784">
        <v>0</v>
      </c>
      <c r="L784">
        <v>5</v>
      </c>
      <c r="M784">
        <v>46</v>
      </c>
      <c r="N784">
        <v>439</v>
      </c>
      <c r="O784">
        <v>577</v>
      </c>
      <c r="P784">
        <v>3683</v>
      </c>
      <c r="Q784">
        <f>SUM(daily_activity3[[#This Row],[VeryActiveMinutes]:[SedentaryMinutes]])</f>
        <v>1067</v>
      </c>
      <c r="R784">
        <f>daily_activity3[[#This Row],[Total Mintues]]/60</f>
        <v>17.783333333333335</v>
      </c>
      <c r="S784">
        <f>IFERROR(daily_activity3[[#This Row],[TotalDistance]]/daily_activity3[[#This Row],[TotalSteps]],0)</f>
        <v>8.1071674460681973E-4</v>
      </c>
      <c r="T784">
        <f>IFERROR(daily_activity3[[#This Row],[TrackerDistance]]/(daily_activity3[[#This Row],[Total Mintues]]*daily_activity3[[#This Row],[Step Length]]),0)</f>
        <v>13.467666354264292</v>
      </c>
      <c r="U784">
        <v>400</v>
      </c>
      <c r="V784">
        <v>430</v>
      </c>
      <c r="W784">
        <v>30</v>
      </c>
    </row>
    <row r="785" spans="1:23" x14ac:dyDescent="0.3">
      <c r="A785">
        <v>4702921684</v>
      </c>
      <c r="B785" s="1">
        <v>42587</v>
      </c>
      <c r="C785" t="str">
        <f t="shared" si="12"/>
        <v>Friday</v>
      </c>
      <c r="D785">
        <v>12857</v>
      </c>
      <c r="E785">
        <v>10.43000031</v>
      </c>
      <c r="F785">
        <v>10.43000031</v>
      </c>
      <c r="G785">
        <v>0</v>
      </c>
      <c r="H785">
        <v>0.68000000699999996</v>
      </c>
      <c r="I785">
        <v>6.2100000380000004</v>
      </c>
      <c r="J785">
        <v>3.539999962</v>
      </c>
      <c r="K785">
        <v>0</v>
      </c>
      <c r="L785">
        <v>9</v>
      </c>
      <c r="M785">
        <v>125</v>
      </c>
      <c r="N785">
        <v>192</v>
      </c>
      <c r="O785">
        <v>1019</v>
      </c>
      <c r="P785">
        <v>3287</v>
      </c>
      <c r="Q785">
        <f>SUM(daily_activity3[[#This Row],[VeryActiveMinutes]:[SedentaryMinutes]])</f>
        <v>1345</v>
      </c>
      <c r="R785">
        <f>daily_activity3[[#This Row],[Total Mintues]]/60</f>
        <v>22.416666666666668</v>
      </c>
      <c r="S785">
        <f>IFERROR(daily_activity3[[#This Row],[TotalDistance]]/daily_activity3[[#This Row],[TotalSteps]],0)</f>
        <v>8.1123126001400017E-4</v>
      </c>
      <c r="T785">
        <f>IFERROR(daily_activity3[[#This Row],[TrackerDistance]]/(daily_activity3[[#This Row],[Total Mintues]]*daily_activity3[[#This Row],[Step Length]]),0)</f>
        <v>9.5591078066914488</v>
      </c>
      <c r="U785">
        <v>400</v>
      </c>
      <c r="V785">
        <v>430</v>
      </c>
      <c r="W785">
        <v>30</v>
      </c>
    </row>
    <row r="786" spans="1:23" x14ac:dyDescent="0.3">
      <c r="A786">
        <v>4702921684</v>
      </c>
      <c r="B786" s="1">
        <v>42618</v>
      </c>
      <c r="C786" t="str">
        <f t="shared" si="12"/>
        <v>Monday</v>
      </c>
      <c r="D786">
        <v>8232</v>
      </c>
      <c r="E786">
        <v>6.6799998279999997</v>
      </c>
      <c r="F786">
        <v>6.6799998279999997</v>
      </c>
      <c r="G786">
        <v>0</v>
      </c>
      <c r="H786">
        <v>0</v>
      </c>
      <c r="I786">
        <v>0.56999999300000004</v>
      </c>
      <c r="J786">
        <v>6.0999999049999998</v>
      </c>
      <c r="K786">
        <v>0</v>
      </c>
      <c r="L786">
        <v>0</v>
      </c>
      <c r="M786">
        <v>12</v>
      </c>
      <c r="N786">
        <v>253</v>
      </c>
      <c r="O786">
        <v>746</v>
      </c>
      <c r="P786">
        <v>2990</v>
      </c>
      <c r="Q786">
        <f>SUM(daily_activity3[[#This Row],[VeryActiveMinutes]:[SedentaryMinutes]])</f>
        <v>1011</v>
      </c>
      <c r="R786">
        <f>daily_activity3[[#This Row],[Total Mintues]]/60</f>
        <v>16.850000000000001</v>
      </c>
      <c r="S786">
        <f>IFERROR(daily_activity3[[#This Row],[TotalDistance]]/daily_activity3[[#This Row],[TotalSteps]],0)</f>
        <v>8.1146742322643335E-4</v>
      </c>
      <c r="T786">
        <f>IFERROR(daily_activity3[[#This Row],[TrackerDistance]]/(daily_activity3[[#This Row],[Total Mintues]]*daily_activity3[[#This Row],[Step Length]]),0)</f>
        <v>8.1424332344213646</v>
      </c>
      <c r="U786">
        <v>400</v>
      </c>
      <c r="V786">
        <v>430</v>
      </c>
      <c r="W786">
        <v>30</v>
      </c>
    </row>
    <row r="787" spans="1:23" x14ac:dyDescent="0.3">
      <c r="A787">
        <v>4702921684</v>
      </c>
      <c r="B787" s="1">
        <v>42648</v>
      </c>
      <c r="C787" t="str">
        <f t="shared" si="12"/>
        <v>Wednesday</v>
      </c>
      <c r="D787">
        <v>10613</v>
      </c>
      <c r="E787">
        <v>8.6099996569999995</v>
      </c>
      <c r="F787">
        <v>8.6099996569999995</v>
      </c>
      <c r="G787">
        <v>0</v>
      </c>
      <c r="H787">
        <v>7.9999998000000003E-2</v>
      </c>
      <c r="I787">
        <v>1.8799999949999999</v>
      </c>
      <c r="J787">
        <v>6.6500000950000002</v>
      </c>
      <c r="K787">
        <v>0</v>
      </c>
      <c r="L787">
        <v>1</v>
      </c>
      <c r="M787">
        <v>37</v>
      </c>
      <c r="N787">
        <v>262</v>
      </c>
      <c r="O787">
        <v>701</v>
      </c>
      <c r="P787">
        <v>3172</v>
      </c>
      <c r="Q787">
        <f>SUM(daily_activity3[[#This Row],[VeryActiveMinutes]:[SedentaryMinutes]])</f>
        <v>1001</v>
      </c>
      <c r="R787">
        <f>daily_activity3[[#This Row],[Total Mintues]]/60</f>
        <v>16.683333333333334</v>
      </c>
      <c r="S787">
        <f>IFERROR(daily_activity3[[#This Row],[TotalDistance]]/daily_activity3[[#This Row],[TotalSteps]],0)</f>
        <v>8.1126916583435405E-4</v>
      </c>
      <c r="T787">
        <f>IFERROR(daily_activity3[[#This Row],[TrackerDistance]]/(daily_activity3[[#This Row],[Total Mintues]]*daily_activity3[[#This Row],[Step Length]]),0)</f>
        <v>10.602397602397602</v>
      </c>
      <c r="U787">
        <v>400</v>
      </c>
      <c r="V787">
        <v>430</v>
      </c>
      <c r="W787">
        <v>30</v>
      </c>
    </row>
    <row r="788" spans="1:23" x14ac:dyDescent="0.3">
      <c r="A788">
        <v>4702921684</v>
      </c>
      <c r="B788" s="1">
        <v>42679</v>
      </c>
      <c r="C788" t="str">
        <f t="shared" si="12"/>
        <v>Saturday</v>
      </c>
      <c r="D788">
        <v>9810</v>
      </c>
      <c r="E788">
        <v>7.9600000380000004</v>
      </c>
      <c r="F788">
        <v>7.9600000380000004</v>
      </c>
      <c r="G788">
        <v>0</v>
      </c>
      <c r="H788">
        <v>0.77999997099999996</v>
      </c>
      <c r="I788">
        <v>2.1600000860000002</v>
      </c>
      <c r="J788">
        <v>4.9800000190000002</v>
      </c>
      <c r="K788">
        <v>0</v>
      </c>
      <c r="L788">
        <v>10</v>
      </c>
      <c r="M788">
        <v>41</v>
      </c>
      <c r="N788">
        <v>235</v>
      </c>
      <c r="O788">
        <v>784</v>
      </c>
      <c r="P788">
        <v>3069</v>
      </c>
      <c r="Q788">
        <f>SUM(daily_activity3[[#This Row],[VeryActiveMinutes]:[SedentaryMinutes]])</f>
        <v>1070</v>
      </c>
      <c r="R788">
        <f>daily_activity3[[#This Row],[Total Mintues]]/60</f>
        <v>17.833333333333332</v>
      </c>
      <c r="S788">
        <f>IFERROR(daily_activity3[[#This Row],[TotalDistance]]/daily_activity3[[#This Row],[TotalSteps]],0)</f>
        <v>8.1141692538226303E-4</v>
      </c>
      <c r="T788">
        <f>IFERROR(daily_activity3[[#This Row],[TrackerDistance]]/(daily_activity3[[#This Row],[Total Mintues]]*daily_activity3[[#This Row],[Step Length]]),0)</f>
        <v>9.1682242990654199</v>
      </c>
      <c r="U788">
        <v>400</v>
      </c>
      <c r="V788">
        <v>430</v>
      </c>
      <c r="W788">
        <v>30</v>
      </c>
    </row>
    <row r="789" spans="1:23" x14ac:dyDescent="0.3">
      <c r="A789">
        <v>4702921684</v>
      </c>
      <c r="B789" s="1">
        <v>42709</v>
      </c>
      <c r="C789" t="str">
        <f t="shared" si="12"/>
        <v>Monday</v>
      </c>
      <c r="D789">
        <v>2752</v>
      </c>
      <c r="E789">
        <v>2.2300000190000002</v>
      </c>
      <c r="F789">
        <v>2.2300000190000002</v>
      </c>
      <c r="G789">
        <v>0</v>
      </c>
      <c r="H789">
        <v>0</v>
      </c>
      <c r="I789">
        <v>0</v>
      </c>
      <c r="J789">
        <v>2.2300000190000002</v>
      </c>
      <c r="K789">
        <v>0</v>
      </c>
      <c r="L789">
        <v>0</v>
      </c>
      <c r="M789">
        <v>0</v>
      </c>
      <c r="N789">
        <v>68</v>
      </c>
      <c r="O789">
        <v>241</v>
      </c>
      <c r="P789">
        <v>1240</v>
      </c>
      <c r="Q789">
        <f>SUM(daily_activity3[[#This Row],[VeryActiveMinutes]:[SedentaryMinutes]])</f>
        <v>309</v>
      </c>
      <c r="R789">
        <f>daily_activity3[[#This Row],[Total Mintues]]/60</f>
        <v>5.15</v>
      </c>
      <c r="S789">
        <f>IFERROR(daily_activity3[[#This Row],[TotalDistance]]/daily_activity3[[#This Row],[TotalSteps]],0)</f>
        <v>8.1031977434593036E-4</v>
      </c>
      <c r="T789">
        <f>IFERROR(daily_activity3[[#This Row],[TrackerDistance]]/(daily_activity3[[#This Row],[Total Mintues]]*daily_activity3[[#This Row],[Step Length]]),0)</f>
        <v>8.9061488673139149</v>
      </c>
      <c r="U789">
        <v>400</v>
      </c>
      <c r="V789">
        <v>430</v>
      </c>
      <c r="W789">
        <v>30</v>
      </c>
    </row>
    <row r="790" spans="1:23" x14ac:dyDescent="0.3">
      <c r="A790">
        <v>5553957443</v>
      </c>
      <c r="B790" s="1">
        <v>42708</v>
      </c>
      <c r="C790" t="str">
        <f t="shared" si="12"/>
        <v>Sunday</v>
      </c>
      <c r="D790">
        <v>11596</v>
      </c>
      <c r="E790">
        <v>7.5700001720000003</v>
      </c>
      <c r="F790">
        <v>7.5700001720000003</v>
      </c>
      <c r="G790">
        <v>0</v>
      </c>
      <c r="H790">
        <v>1.3700000050000001</v>
      </c>
      <c r="I790">
        <v>0.790000021</v>
      </c>
      <c r="J790">
        <v>5.4099998469999999</v>
      </c>
      <c r="K790">
        <v>0</v>
      </c>
      <c r="L790">
        <v>19</v>
      </c>
      <c r="M790">
        <v>13</v>
      </c>
      <c r="N790">
        <v>277</v>
      </c>
      <c r="O790">
        <v>767</v>
      </c>
      <c r="P790">
        <v>2026</v>
      </c>
      <c r="Q790">
        <f>SUM(daily_activity3[[#This Row],[VeryActiveMinutes]:[SedentaryMinutes]])</f>
        <v>1076</v>
      </c>
      <c r="R790">
        <f>daily_activity3[[#This Row],[Total Mintues]]/60</f>
        <v>17.933333333333334</v>
      </c>
      <c r="S790">
        <f>IFERROR(daily_activity3[[#This Row],[TotalDistance]]/daily_activity3[[#This Row],[TotalSteps]],0)</f>
        <v>6.5281132907899278E-4</v>
      </c>
      <c r="T790">
        <f>IFERROR(daily_activity3[[#This Row],[TrackerDistance]]/(daily_activity3[[#This Row],[Total Mintues]]*daily_activity3[[#This Row],[Step Length]]),0)</f>
        <v>10.776951672862452</v>
      </c>
      <c r="U790">
        <v>455</v>
      </c>
      <c r="V790">
        <v>488</v>
      </c>
      <c r="W790">
        <v>33</v>
      </c>
    </row>
    <row r="791" spans="1:23" x14ac:dyDescent="0.3">
      <c r="A791">
        <v>5553957443</v>
      </c>
      <c r="B791" s="1">
        <v>42374</v>
      </c>
      <c r="C791" t="str">
        <f t="shared" si="12"/>
        <v>Tuesday</v>
      </c>
      <c r="D791">
        <v>5164</v>
      </c>
      <c r="E791">
        <v>3.369999886</v>
      </c>
      <c r="F791">
        <v>3.369999886</v>
      </c>
      <c r="G791">
        <v>0</v>
      </c>
      <c r="H791">
        <v>0</v>
      </c>
      <c r="I791">
        <v>0</v>
      </c>
      <c r="J791">
        <v>3.369999886</v>
      </c>
      <c r="K791">
        <v>0</v>
      </c>
      <c r="L791">
        <v>0</v>
      </c>
      <c r="M791">
        <v>0</v>
      </c>
      <c r="N791">
        <v>237</v>
      </c>
      <c r="O791">
        <v>436</v>
      </c>
      <c r="P791">
        <v>1747</v>
      </c>
      <c r="Q791">
        <f>SUM(daily_activity3[[#This Row],[VeryActiveMinutes]:[SedentaryMinutes]])</f>
        <v>673</v>
      </c>
      <c r="R791">
        <f>daily_activity3[[#This Row],[Total Mintues]]/60</f>
        <v>11.216666666666667</v>
      </c>
      <c r="S791">
        <f>IFERROR(daily_activity3[[#This Row],[TotalDistance]]/daily_activity3[[#This Row],[TotalSteps]],0)</f>
        <v>6.5259486560805577E-4</v>
      </c>
      <c r="T791">
        <f>IFERROR(daily_activity3[[#This Row],[TrackerDistance]]/(daily_activity3[[#This Row],[Total Mintues]]*daily_activity3[[#This Row],[Step Length]]),0)</f>
        <v>7.6731054977711741</v>
      </c>
      <c r="U791">
        <v>455</v>
      </c>
      <c r="V791">
        <v>488</v>
      </c>
      <c r="W791">
        <v>33</v>
      </c>
    </row>
    <row r="792" spans="1:23" x14ac:dyDescent="0.3">
      <c r="A792">
        <v>5553957443</v>
      </c>
      <c r="B792" s="1">
        <v>42405</v>
      </c>
      <c r="C792" t="str">
        <f t="shared" si="12"/>
        <v>Friday</v>
      </c>
      <c r="D792">
        <v>9769</v>
      </c>
      <c r="E792">
        <v>6.3800001139999996</v>
      </c>
      <c r="F792">
        <v>6.3800001139999996</v>
      </c>
      <c r="G792">
        <v>0</v>
      </c>
      <c r="H792">
        <v>1.059999943</v>
      </c>
      <c r="I792">
        <v>0.40999999599999998</v>
      </c>
      <c r="J792">
        <v>4.9000000950000002</v>
      </c>
      <c r="K792">
        <v>0</v>
      </c>
      <c r="L792">
        <v>23</v>
      </c>
      <c r="M792">
        <v>9</v>
      </c>
      <c r="N792">
        <v>227</v>
      </c>
      <c r="O792">
        <v>724</v>
      </c>
      <c r="P792">
        <v>1996</v>
      </c>
      <c r="Q792">
        <f>SUM(daily_activity3[[#This Row],[VeryActiveMinutes]:[SedentaryMinutes]])</f>
        <v>983</v>
      </c>
      <c r="R792">
        <f>daily_activity3[[#This Row],[Total Mintues]]/60</f>
        <v>16.383333333333333</v>
      </c>
      <c r="S792">
        <f>IFERROR(daily_activity3[[#This Row],[TotalDistance]]/daily_activity3[[#This Row],[TotalSteps]],0)</f>
        <v>6.5308630504657588E-4</v>
      </c>
      <c r="T792">
        <f>IFERROR(daily_activity3[[#This Row],[TrackerDistance]]/(daily_activity3[[#This Row],[Total Mintues]]*daily_activity3[[#This Row],[Step Length]]),0)</f>
        <v>9.9379450661241098</v>
      </c>
      <c r="U792">
        <v>455</v>
      </c>
      <c r="V792">
        <v>488</v>
      </c>
      <c r="W792">
        <v>33</v>
      </c>
    </row>
    <row r="793" spans="1:23" x14ac:dyDescent="0.3">
      <c r="A793">
        <v>5553957443</v>
      </c>
      <c r="B793" s="1">
        <v>42434</v>
      </c>
      <c r="C793" t="str">
        <f t="shared" si="12"/>
        <v>Saturday</v>
      </c>
      <c r="D793">
        <v>12848</v>
      </c>
      <c r="E793">
        <v>8.3900003430000005</v>
      </c>
      <c r="F793">
        <v>8.3900003430000005</v>
      </c>
      <c r="G793">
        <v>0</v>
      </c>
      <c r="H793">
        <v>1.5</v>
      </c>
      <c r="I793">
        <v>1.2000000479999999</v>
      </c>
      <c r="J793">
        <v>5.6799998279999997</v>
      </c>
      <c r="K793">
        <v>0</v>
      </c>
      <c r="L793">
        <v>26</v>
      </c>
      <c r="M793">
        <v>29</v>
      </c>
      <c r="N793">
        <v>247</v>
      </c>
      <c r="O793">
        <v>812</v>
      </c>
      <c r="P793">
        <v>2116</v>
      </c>
      <c r="Q793">
        <f>SUM(daily_activity3[[#This Row],[VeryActiveMinutes]:[SedentaryMinutes]])</f>
        <v>1114</v>
      </c>
      <c r="R793">
        <f>daily_activity3[[#This Row],[Total Mintues]]/60</f>
        <v>18.566666666666666</v>
      </c>
      <c r="S793">
        <f>IFERROR(daily_activity3[[#This Row],[TotalDistance]]/daily_activity3[[#This Row],[TotalSteps]],0)</f>
        <v>6.5301995197696147E-4</v>
      </c>
      <c r="T793">
        <f>IFERROR(daily_activity3[[#This Row],[TrackerDistance]]/(daily_activity3[[#This Row],[Total Mintues]]*daily_activity3[[#This Row],[Step Length]]),0)</f>
        <v>11.533213644524237</v>
      </c>
      <c r="U793">
        <v>455</v>
      </c>
      <c r="V793">
        <v>488</v>
      </c>
      <c r="W793">
        <v>33</v>
      </c>
    </row>
    <row r="794" spans="1:23" x14ac:dyDescent="0.3">
      <c r="A794">
        <v>5553957443</v>
      </c>
      <c r="B794" s="1">
        <v>42465</v>
      </c>
      <c r="C794" t="str">
        <f t="shared" si="12"/>
        <v>Tuesday</v>
      </c>
      <c r="D794">
        <v>4249</v>
      </c>
      <c r="E794">
        <v>2.7699999809999998</v>
      </c>
      <c r="F794">
        <v>2.7699999809999998</v>
      </c>
      <c r="G794">
        <v>0</v>
      </c>
      <c r="H794">
        <v>0</v>
      </c>
      <c r="I794">
        <v>0</v>
      </c>
      <c r="J794">
        <v>2.7699999809999998</v>
      </c>
      <c r="K794">
        <v>0</v>
      </c>
      <c r="L794">
        <v>0</v>
      </c>
      <c r="M794">
        <v>0</v>
      </c>
      <c r="N794">
        <v>224</v>
      </c>
      <c r="O794">
        <v>651</v>
      </c>
      <c r="P794">
        <v>1698</v>
      </c>
      <c r="Q794">
        <f>SUM(daily_activity3[[#This Row],[VeryActiveMinutes]:[SedentaryMinutes]])</f>
        <v>875</v>
      </c>
      <c r="R794">
        <f>daily_activity3[[#This Row],[Total Mintues]]/60</f>
        <v>14.583333333333334</v>
      </c>
      <c r="S794">
        <f>IFERROR(daily_activity3[[#This Row],[TotalDistance]]/daily_activity3[[#This Row],[TotalSteps]],0)</f>
        <v>6.5191809390444805E-4</v>
      </c>
      <c r="T794">
        <f>IFERROR(daily_activity3[[#This Row],[TrackerDistance]]/(daily_activity3[[#This Row],[Total Mintues]]*daily_activity3[[#This Row],[Step Length]]),0)</f>
        <v>4.8560000000000008</v>
      </c>
      <c r="U794">
        <v>455</v>
      </c>
      <c r="V794">
        <v>488</v>
      </c>
      <c r="W794">
        <v>33</v>
      </c>
    </row>
    <row r="795" spans="1:23" x14ac:dyDescent="0.3">
      <c r="A795">
        <v>5553957443</v>
      </c>
      <c r="B795" s="1">
        <v>42495</v>
      </c>
      <c r="C795" t="str">
        <f t="shared" si="12"/>
        <v>Thursday</v>
      </c>
      <c r="D795">
        <v>14331</v>
      </c>
      <c r="E795">
        <v>9.5100002289999992</v>
      </c>
      <c r="F795">
        <v>9.5100002289999992</v>
      </c>
      <c r="G795">
        <v>0</v>
      </c>
      <c r="H795">
        <v>3.4300000669999999</v>
      </c>
      <c r="I795">
        <v>1.6599999670000001</v>
      </c>
      <c r="J795">
        <v>4.4299998279999997</v>
      </c>
      <c r="K795">
        <v>0</v>
      </c>
      <c r="L795">
        <v>44</v>
      </c>
      <c r="M795">
        <v>29</v>
      </c>
      <c r="N795">
        <v>241</v>
      </c>
      <c r="O795">
        <v>692</v>
      </c>
      <c r="P795">
        <v>2156</v>
      </c>
      <c r="Q795">
        <f>SUM(daily_activity3[[#This Row],[VeryActiveMinutes]:[SedentaryMinutes]])</f>
        <v>1006</v>
      </c>
      <c r="R795">
        <f>daily_activity3[[#This Row],[Total Mintues]]/60</f>
        <v>16.766666666666666</v>
      </c>
      <c r="S795">
        <f>IFERROR(daily_activity3[[#This Row],[TotalDistance]]/daily_activity3[[#This Row],[TotalSteps]],0)</f>
        <v>6.6359641539320347E-4</v>
      </c>
      <c r="T795">
        <f>IFERROR(daily_activity3[[#This Row],[TrackerDistance]]/(daily_activity3[[#This Row],[Total Mintues]]*daily_activity3[[#This Row],[Step Length]]),0)</f>
        <v>14.245526838966203</v>
      </c>
      <c r="U795">
        <v>455</v>
      </c>
      <c r="V795">
        <v>488</v>
      </c>
      <c r="W795">
        <v>33</v>
      </c>
    </row>
    <row r="796" spans="1:23" x14ac:dyDescent="0.3">
      <c r="A796">
        <v>5553957443</v>
      </c>
      <c r="B796" s="1">
        <v>42526</v>
      </c>
      <c r="C796" t="str">
        <f t="shared" si="12"/>
        <v>Sunday</v>
      </c>
      <c r="D796">
        <v>9632</v>
      </c>
      <c r="E796">
        <v>6.2899999619999996</v>
      </c>
      <c r="F796">
        <v>6.2899999619999996</v>
      </c>
      <c r="G796">
        <v>0</v>
      </c>
      <c r="H796">
        <v>1.519999981</v>
      </c>
      <c r="I796">
        <v>0.540000021</v>
      </c>
      <c r="J796">
        <v>4.2300000190000002</v>
      </c>
      <c r="K796">
        <v>0</v>
      </c>
      <c r="L796">
        <v>21</v>
      </c>
      <c r="M796">
        <v>9</v>
      </c>
      <c r="N796">
        <v>229</v>
      </c>
      <c r="O796">
        <v>761</v>
      </c>
      <c r="P796">
        <v>1916</v>
      </c>
      <c r="Q796">
        <f>SUM(daily_activity3[[#This Row],[VeryActiveMinutes]:[SedentaryMinutes]])</f>
        <v>1020</v>
      </c>
      <c r="R796">
        <f>daily_activity3[[#This Row],[Total Mintues]]/60</f>
        <v>17</v>
      </c>
      <c r="S796">
        <f>IFERROR(daily_activity3[[#This Row],[TotalDistance]]/daily_activity3[[#This Row],[TotalSteps]],0)</f>
        <v>6.5303155751661121E-4</v>
      </c>
      <c r="T796">
        <f>IFERROR(daily_activity3[[#This Row],[TrackerDistance]]/(daily_activity3[[#This Row],[Total Mintues]]*daily_activity3[[#This Row],[Step Length]]),0)</f>
        <v>9.443137254901961</v>
      </c>
      <c r="U796">
        <v>455</v>
      </c>
      <c r="V796">
        <v>488</v>
      </c>
      <c r="W796">
        <v>33</v>
      </c>
    </row>
    <row r="797" spans="1:23" x14ac:dyDescent="0.3">
      <c r="A797">
        <v>5553957443</v>
      </c>
      <c r="B797" s="1">
        <v>42556</v>
      </c>
      <c r="C797" t="str">
        <f t="shared" si="12"/>
        <v>Tuesday</v>
      </c>
      <c r="D797">
        <v>1868</v>
      </c>
      <c r="E797">
        <v>1.2200000289999999</v>
      </c>
      <c r="F797">
        <v>1.2200000289999999</v>
      </c>
      <c r="G797">
        <v>0</v>
      </c>
      <c r="H797">
        <v>0</v>
      </c>
      <c r="I797">
        <v>0</v>
      </c>
      <c r="J797">
        <v>1.2200000289999999</v>
      </c>
      <c r="K797">
        <v>0</v>
      </c>
      <c r="L797">
        <v>0</v>
      </c>
      <c r="M797">
        <v>0</v>
      </c>
      <c r="N797">
        <v>96</v>
      </c>
      <c r="O797">
        <v>902</v>
      </c>
      <c r="P797">
        <v>1494</v>
      </c>
      <c r="Q797">
        <f>SUM(daily_activity3[[#This Row],[VeryActiveMinutes]:[SedentaryMinutes]])</f>
        <v>998</v>
      </c>
      <c r="R797">
        <f>daily_activity3[[#This Row],[Total Mintues]]/60</f>
        <v>16.633333333333333</v>
      </c>
      <c r="S797">
        <f>IFERROR(daily_activity3[[#This Row],[TotalDistance]]/daily_activity3[[#This Row],[TotalSteps]],0)</f>
        <v>6.5310494057815838E-4</v>
      </c>
      <c r="T797">
        <f>IFERROR(daily_activity3[[#This Row],[TrackerDistance]]/(daily_activity3[[#This Row],[Total Mintues]]*daily_activity3[[#This Row],[Step Length]]),0)</f>
        <v>1.8717434869739478</v>
      </c>
      <c r="U797">
        <v>455</v>
      </c>
      <c r="V797">
        <v>488</v>
      </c>
      <c r="W797">
        <v>33</v>
      </c>
    </row>
    <row r="798" spans="1:23" x14ac:dyDescent="0.3">
      <c r="A798">
        <v>5553957443</v>
      </c>
      <c r="B798" s="1">
        <v>42587</v>
      </c>
      <c r="C798" t="str">
        <f t="shared" si="12"/>
        <v>Friday</v>
      </c>
      <c r="D798">
        <v>6083</v>
      </c>
      <c r="E798">
        <v>4</v>
      </c>
      <c r="F798">
        <v>4</v>
      </c>
      <c r="G798">
        <v>0</v>
      </c>
      <c r="H798">
        <v>0.219999999</v>
      </c>
      <c r="I798">
        <v>0.469999999</v>
      </c>
      <c r="J798">
        <v>3.2999999519999998</v>
      </c>
      <c r="K798">
        <v>0</v>
      </c>
      <c r="L798">
        <v>3</v>
      </c>
      <c r="M798">
        <v>8</v>
      </c>
      <c r="N798">
        <v>210</v>
      </c>
      <c r="O798">
        <v>505</v>
      </c>
      <c r="P798">
        <v>1762</v>
      </c>
      <c r="Q798">
        <f>SUM(daily_activity3[[#This Row],[VeryActiveMinutes]:[SedentaryMinutes]])</f>
        <v>726</v>
      </c>
      <c r="R798">
        <f>daily_activity3[[#This Row],[Total Mintues]]/60</f>
        <v>12.1</v>
      </c>
      <c r="S798">
        <f>IFERROR(daily_activity3[[#This Row],[TotalDistance]]/daily_activity3[[#This Row],[TotalSteps]],0)</f>
        <v>6.5757027782344243E-4</v>
      </c>
      <c r="T798">
        <f>IFERROR(daily_activity3[[#This Row],[TrackerDistance]]/(daily_activity3[[#This Row],[Total Mintues]]*daily_activity3[[#This Row],[Step Length]]),0)</f>
        <v>8.3787878787878789</v>
      </c>
      <c r="U798">
        <v>455</v>
      </c>
      <c r="V798">
        <v>488</v>
      </c>
      <c r="W798">
        <v>33</v>
      </c>
    </row>
    <row r="799" spans="1:23" x14ac:dyDescent="0.3">
      <c r="A799">
        <v>5553957443</v>
      </c>
      <c r="B799" s="1">
        <v>42618</v>
      </c>
      <c r="C799" t="str">
        <f t="shared" si="12"/>
        <v>Monday</v>
      </c>
      <c r="D799">
        <v>11611</v>
      </c>
      <c r="E799">
        <v>7.579999924</v>
      </c>
      <c r="F799">
        <v>7.579999924</v>
      </c>
      <c r="G799">
        <v>0</v>
      </c>
      <c r="H799">
        <v>2.130000114</v>
      </c>
      <c r="I799">
        <v>0.88999998599999997</v>
      </c>
      <c r="J799">
        <v>4.5599999430000002</v>
      </c>
      <c r="K799">
        <v>0</v>
      </c>
      <c r="L799">
        <v>59</v>
      </c>
      <c r="M799">
        <v>22</v>
      </c>
      <c r="N799">
        <v>251</v>
      </c>
      <c r="O799">
        <v>667</v>
      </c>
      <c r="P799">
        <v>2272</v>
      </c>
      <c r="Q799">
        <f>SUM(daily_activity3[[#This Row],[VeryActiveMinutes]:[SedentaryMinutes]])</f>
        <v>999</v>
      </c>
      <c r="R799">
        <f>daily_activity3[[#This Row],[Total Mintues]]/60</f>
        <v>16.649999999999999</v>
      </c>
      <c r="S799">
        <f>IFERROR(daily_activity3[[#This Row],[TotalDistance]]/daily_activity3[[#This Row],[TotalSteps]],0)</f>
        <v>6.5282920713116872E-4</v>
      </c>
      <c r="T799">
        <f>IFERROR(daily_activity3[[#This Row],[TrackerDistance]]/(daily_activity3[[#This Row],[Total Mintues]]*daily_activity3[[#This Row],[Step Length]]),0)</f>
        <v>11.622622622622622</v>
      </c>
      <c r="U799">
        <v>455</v>
      </c>
      <c r="V799">
        <v>488</v>
      </c>
      <c r="W799">
        <v>33</v>
      </c>
    </row>
    <row r="800" spans="1:23" x14ac:dyDescent="0.3">
      <c r="A800">
        <v>5553957443</v>
      </c>
      <c r="B800" s="1">
        <v>42648</v>
      </c>
      <c r="C800" t="str">
        <f t="shared" si="12"/>
        <v>Wednesday</v>
      </c>
      <c r="D800">
        <v>16358</v>
      </c>
      <c r="E800">
        <v>10.710000040000001</v>
      </c>
      <c r="F800">
        <v>10.710000040000001</v>
      </c>
      <c r="G800">
        <v>0</v>
      </c>
      <c r="H800">
        <v>3.869999886</v>
      </c>
      <c r="I800">
        <v>1.6100000139999999</v>
      </c>
      <c r="J800">
        <v>5.1999998090000004</v>
      </c>
      <c r="K800">
        <v>0</v>
      </c>
      <c r="L800">
        <v>61</v>
      </c>
      <c r="M800">
        <v>40</v>
      </c>
      <c r="N800">
        <v>265</v>
      </c>
      <c r="O800">
        <v>707</v>
      </c>
      <c r="P800">
        <v>2335</v>
      </c>
      <c r="Q800">
        <f>SUM(daily_activity3[[#This Row],[VeryActiveMinutes]:[SedentaryMinutes]])</f>
        <v>1073</v>
      </c>
      <c r="R800">
        <f>daily_activity3[[#This Row],[Total Mintues]]/60</f>
        <v>17.883333333333333</v>
      </c>
      <c r="S800">
        <f>IFERROR(daily_activity3[[#This Row],[TotalDistance]]/daily_activity3[[#This Row],[TotalSteps]],0)</f>
        <v>6.5472551901210423E-4</v>
      </c>
      <c r="T800">
        <f>IFERROR(daily_activity3[[#This Row],[TrackerDistance]]/(daily_activity3[[#This Row],[Total Mintues]]*daily_activity3[[#This Row],[Step Length]]),0)</f>
        <v>15.245107176141659</v>
      </c>
      <c r="U800">
        <v>455</v>
      </c>
      <c r="V800">
        <v>488</v>
      </c>
      <c r="W800">
        <v>33</v>
      </c>
    </row>
    <row r="801" spans="1:23" x14ac:dyDescent="0.3">
      <c r="A801">
        <v>5553957443</v>
      </c>
      <c r="B801" s="1">
        <v>42679</v>
      </c>
      <c r="C801" t="str">
        <f t="shared" si="12"/>
        <v>Saturday</v>
      </c>
      <c r="D801">
        <v>4926</v>
      </c>
      <c r="E801">
        <v>3.2200000289999999</v>
      </c>
      <c r="F801">
        <v>3.2200000289999999</v>
      </c>
      <c r="G801">
        <v>0</v>
      </c>
      <c r="H801">
        <v>0</v>
      </c>
      <c r="I801">
        <v>0</v>
      </c>
      <c r="J801">
        <v>3.2200000289999999</v>
      </c>
      <c r="K801">
        <v>0</v>
      </c>
      <c r="L801">
        <v>0</v>
      </c>
      <c r="M801">
        <v>0</v>
      </c>
      <c r="N801">
        <v>195</v>
      </c>
      <c r="O801">
        <v>628</v>
      </c>
      <c r="P801">
        <v>1693</v>
      </c>
      <c r="Q801">
        <f>SUM(daily_activity3[[#This Row],[VeryActiveMinutes]:[SedentaryMinutes]])</f>
        <v>823</v>
      </c>
      <c r="R801">
        <f>daily_activity3[[#This Row],[Total Mintues]]/60</f>
        <v>13.716666666666667</v>
      </c>
      <c r="S801">
        <f>IFERROR(daily_activity3[[#This Row],[TotalDistance]]/daily_activity3[[#This Row],[TotalSteps]],0)</f>
        <v>6.5367438672350796E-4</v>
      </c>
      <c r="T801">
        <f>IFERROR(daily_activity3[[#This Row],[TrackerDistance]]/(daily_activity3[[#This Row],[Total Mintues]]*daily_activity3[[#This Row],[Step Length]]),0)</f>
        <v>5.985419198055892</v>
      </c>
      <c r="U801">
        <v>455</v>
      </c>
      <c r="V801">
        <v>488</v>
      </c>
      <c r="W801">
        <v>33</v>
      </c>
    </row>
    <row r="802" spans="1:23" x14ac:dyDescent="0.3">
      <c r="A802">
        <v>5553957443</v>
      </c>
      <c r="B802" s="1">
        <v>42709</v>
      </c>
      <c r="C802" t="str">
        <f t="shared" si="12"/>
        <v>Monday</v>
      </c>
      <c r="D802">
        <v>3121</v>
      </c>
      <c r="E802">
        <v>2.039999962</v>
      </c>
      <c r="F802">
        <v>2.039999962</v>
      </c>
      <c r="G802">
        <v>0</v>
      </c>
      <c r="H802">
        <v>0.579999983</v>
      </c>
      <c r="I802">
        <v>0.40000000600000002</v>
      </c>
      <c r="J802">
        <v>1.059999943</v>
      </c>
      <c r="K802">
        <v>0</v>
      </c>
      <c r="L802">
        <v>8</v>
      </c>
      <c r="M802">
        <v>6</v>
      </c>
      <c r="N802">
        <v>48</v>
      </c>
      <c r="O802">
        <v>222</v>
      </c>
      <c r="P802">
        <v>741</v>
      </c>
      <c r="Q802">
        <f>SUM(daily_activity3[[#This Row],[VeryActiveMinutes]:[SedentaryMinutes]])</f>
        <v>284</v>
      </c>
      <c r="R802">
        <f>daily_activity3[[#This Row],[Total Mintues]]/60</f>
        <v>4.7333333333333334</v>
      </c>
      <c r="S802">
        <f>IFERROR(daily_activity3[[#This Row],[TotalDistance]]/daily_activity3[[#This Row],[TotalSteps]],0)</f>
        <v>6.536366427427107E-4</v>
      </c>
      <c r="T802">
        <f>IFERROR(daily_activity3[[#This Row],[TrackerDistance]]/(daily_activity3[[#This Row],[Total Mintues]]*daily_activity3[[#This Row],[Step Length]]),0)</f>
        <v>10.98943661971831</v>
      </c>
      <c r="U802">
        <v>455</v>
      </c>
      <c r="V802">
        <v>488</v>
      </c>
      <c r="W802">
        <v>33</v>
      </c>
    </row>
    <row r="803" spans="1:23" x14ac:dyDescent="0.3">
      <c r="A803">
        <v>5577150313</v>
      </c>
      <c r="B803" s="1">
        <v>42708</v>
      </c>
      <c r="C803" t="str">
        <f t="shared" si="12"/>
        <v>Sunday</v>
      </c>
      <c r="D803">
        <v>8135</v>
      </c>
      <c r="E803">
        <v>6.079999924</v>
      </c>
      <c r="F803">
        <v>6.079999924</v>
      </c>
      <c r="G803">
        <v>0</v>
      </c>
      <c r="H803">
        <v>3.5999999049999998</v>
      </c>
      <c r="I803">
        <v>0.37999999499999998</v>
      </c>
      <c r="J803">
        <v>2.0999999049999998</v>
      </c>
      <c r="K803">
        <v>0</v>
      </c>
      <c r="L803">
        <v>86</v>
      </c>
      <c r="M803">
        <v>16</v>
      </c>
      <c r="N803">
        <v>140</v>
      </c>
      <c r="O803">
        <v>728</v>
      </c>
      <c r="P803">
        <v>3405</v>
      </c>
      <c r="Q803">
        <f>SUM(daily_activity3[[#This Row],[VeryActiveMinutes]:[SedentaryMinutes]])</f>
        <v>970</v>
      </c>
      <c r="R803">
        <f>daily_activity3[[#This Row],[Total Mintues]]/60</f>
        <v>16.166666666666668</v>
      </c>
      <c r="S803">
        <f>IFERROR(daily_activity3[[#This Row],[TotalDistance]]/daily_activity3[[#This Row],[TotalSteps]],0)</f>
        <v>7.4738782102028276E-4</v>
      </c>
      <c r="T803">
        <f>IFERROR(daily_activity3[[#This Row],[TrackerDistance]]/(daily_activity3[[#This Row],[Total Mintues]]*daily_activity3[[#This Row],[Step Length]]),0)</f>
        <v>8.3865979381443303</v>
      </c>
      <c r="U803">
        <v>432</v>
      </c>
      <c r="V803">
        <v>458</v>
      </c>
      <c r="W803">
        <v>26</v>
      </c>
    </row>
    <row r="804" spans="1:23" x14ac:dyDescent="0.3">
      <c r="A804">
        <v>5577150313</v>
      </c>
      <c r="B804" s="1">
        <v>42374</v>
      </c>
      <c r="C804" t="str">
        <f t="shared" si="12"/>
        <v>Tuesday</v>
      </c>
      <c r="D804">
        <v>13368</v>
      </c>
      <c r="E804">
        <v>9.9899997710000008</v>
      </c>
      <c r="F804">
        <v>9.9899997710000008</v>
      </c>
      <c r="G804">
        <v>0</v>
      </c>
      <c r="H804">
        <v>5.3099999430000002</v>
      </c>
      <c r="I804">
        <v>1.440000057</v>
      </c>
      <c r="J804">
        <v>3.2400000100000002</v>
      </c>
      <c r="K804">
        <v>0</v>
      </c>
      <c r="L804">
        <v>194</v>
      </c>
      <c r="M804">
        <v>72</v>
      </c>
      <c r="N804">
        <v>178</v>
      </c>
      <c r="O804">
        <v>499</v>
      </c>
      <c r="P804">
        <v>4546</v>
      </c>
      <c r="Q804">
        <f>SUM(daily_activity3[[#This Row],[VeryActiveMinutes]:[SedentaryMinutes]])</f>
        <v>943</v>
      </c>
      <c r="R804">
        <f>daily_activity3[[#This Row],[Total Mintues]]/60</f>
        <v>15.716666666666667</v>
      </c>
      <c r="S804">
        <f>IFERROR(daily_activity3[[#This Row],[TotalDistance]]/daily_activity3[[#This Row],[TotalSteps]],0)</f>
        <v>7.4730698466487144E-4</v>
      </c>
      <c r="T804">
        <f>IFERROR(daily_activity3[[#This Row],[TrackerDistance]]/(daily_activity3[[#This Row],[Total Mintues]]*daily_activity3[[#This Row],[Step Length]]),0)</f>
        <v>14.176033934252386</v>
      </c>
      <c r="U804">
        <v>432</v>
      </c>
      <c r="V804">
        <v>458</v>
      </c>
      <c r="W804">
        <v>26</v>
      </c>
    </row>
    <row r="805" spans="1:23" x14ac:dyDescent="0.3">
      <c r="A805">
        <v>5577150313</v>
      </c>
      <c r="B805" s="1">
        <v>42405</v>
      </c>
      <c r="C805" t="str">
        <f t="shared" si="12"/>
        <v>Friday</v>
      </c>
      <c r="D805">
        <v>7439</v>
      </c>
      <c r="E805">
        <v>5.5599999430000002</v>
      </c>
      <c r="F805">
        <v>5.5599999430000002</v>
      </c>
      <c r="G805">
        <v>0</v>
      </c>
      <c r="H805">
        <v>1.1200000050000001</v>
      </c>
      <c r="I805">
        <v>0.34999999399999998</v>
      </c>
      <c r="J805">
        <v>4.0700001720000003</v>
      </c>
      <c r="K805">
        <v>0</v>
      </c>
      <c r="L805">
        <v>37</v>
      </c>
      <c r="M805">
        <v>20</v>
      </c>
      <c r="N805">
        <v>235</v>
      </c>
      <c r="O805">
        <v>732</v>
      </c>
      <c r="P805">
        <v>3014</v>
      </c>
      <c r="Q805">
        <f>SUM(daily_activity3[[#This Row],[VeryActiveMinutes]:[SedentaryMinutes]])</f>
        <v>1024</v>
      </c>
      <c r="R805">
        <f>daily_activity3[[#This Row],[Total Mintues]]/60</f>
        <v>17.066666666666666</v>
      </c>
      <c r="S805">
        <f>IFERROR(daily_activity3[[#This Row],[TotalDistance]]/daily_activity3[[#This Row],[TotalSteps]],0)</f>
        <v>7.4741227893534079E-4</v>
      </c>
      <c r="T805">
        <f>IFERROR(daily_activity3[[#This Row],[TrackerDistance]]/(daily_activity3[[#This Row],[Total Mintues]]*daily_activity3[[#This Row],[Step Length]]),0)</f>
        <v>7.2646484375</v>
      </c>
      <c r="U805">
        <v>432</v>
      </c>
      <c r="V805">
        <v>458</v>
      </c>
      <c r="W805">
        <v>26</v>
      </c>
    </row>
    <row r="806" spans="1:23" x14ac:dyDescent="0.3">
      <c r="A806">
        <v>5577150313</v>
      </c>
      <c r="B806" s="1">
        <v>42434</v>
      </c>
      <c r="C806" t="str">
        <f t="shared" si="12"/>
        <v>Saturday</v>
      </c>
      <c r="D806">
        <v>11045</v>
      </c>
      <c r="E806">
        <v>8.25</v>
      </c>
      <c r="F806">
        <v>8.25</v>
      </c>
      <c r="G806">
        <v>0</v>
      </c>
      <c r="H806">
        <v>4.5199999809999998</v>
      </c>
      <c r="I806">
        <v>0.15000000599999999</v>
      </c>
      <c r="J806">
        <v>3.5699999330000001</v>
      </c>
      <c r="K806">
        <v>0</v>
      </c>
      <c r="L806">
        <v>97</v>
      </c>
      <c r="M806">
        <v>8</v>
      </c>
      <c r="N806">
        <v>212</v>
      </c>
      <c r="O806">
        <v>580</v>
      </c>
      <c r="P806">
        <v>3795</v>
      </c>
      <c r="Q806">
        <f>SUM(daily_activity3[[#This Row],[VeryActiveMinutes]:[SedentaryMinutes]])</f>
        <v>897</v>
      </c>
      <c r="R806">
        <f>daily_activity3[[#This Row],[Total Mintues]]/60</f>
        <v>14.95</v>
      </c>
      <c r="S806">
        <f>IFERROR(daily_activity3[[#This Row],[TotalDistance]]/daily_activity3[[#This Row],[TotalSteps]],0)</f>
        <v>7.4694431869624261E-4</v>
      </c>
      <c r="T806">
        <f>IFERROR(daily_activity3[[#This Row],[TrackerDistance]]/(daily_activity3[[#This Row],[Total Mintues]]*daily_activity3[[#This Row],[Step Length]]),0)</f>
        <v>12.313266443701226</v>
      </c>
      <c r="U806">
        <v>432</v>
      </c>
      <c r="V806">
        <v>458</v>
      </c>
      <c r="W806">
        <v>26</v>
      </c>
    </row>
    <row r="807" spans="1:23" x14ac:dyDescent="0.3">
      <c r="A807">
        <v>5577150313</v>
      </c>
      <c r="B807" s="1">
        <v>42465</v>
      </c>
      <c r="C807" t="str">
        <f t="shared" si="12"/>
        <v>Tuesday</v>
      </c>
      <c r="D807">
        <v>5206</v>
      </c>
      <c r="E807">
        <v>3.8900001049999999</v>
      </c>
      <c r="F807">
        <v>3.8900001049999999</v>
      </c>
      <c r="G807">
        <v>0</v>
      </c>
      <c r="H807">
        <v>1.559999943</v>
      </c>
      <c r="I807">
        <v>0.25</v>
      </c>
      <c r="J807">
        <v>2.079999924</v>
      </c>
      <c r="K807">
        <v>0</v>
      </c>
      <c r="L807">
        <v>25</v>
      </c>
      <c r="M807">
        <v>9</v>
      </c>
      <c r="N807">
        <v>141</v>
      </c>
      <c r="O807">
        <v>631</v>
      </c>
      <c r="P807">
        <v>2755</v>
      </c>
      <c r="Q807">
        <f>SUM(daily_activity3[[#This Row],[VeryActiveMinutes]:[SedentaryMinutes]])</f>
        <v>806</v>
      </c>
      <c r="R807">
        <f>daily_activity3[[#This Row],[Total Mintues]]/60</f>
        <v>13.433333333333334</v>
      </c>
      <c r="S807">
        <f>IFERROR(daily_activity3[[#This Row],[TotalDistance]]/daily_activity3[[#This Row],[TotalSteps]],0)</f>
        <v>7.4721477237802531E-4</v>
      </c>
      <c r="T807">
        <f>IFERROR(daily_activity3[[#This Row],[TrackerDistance]]/(daily_activity3[[#This Row],[Total Mintues]]*daily_activity3[[#This Row],[Step Length]]),0)</f>
        <v>6.4590570719602978</v>
      </c>
      <c r="U807">
        <v>432</v>
      </c>
      <c r="V807">
        <v>458</v>
      </c>
      <c r="W807">
        <v>26</v>
      </c>
    </row>
    <row r="808" spans="1:23" x14ac:dyDescent="0.3">
      <c r="A808">
        <v>5577150313</v>
      </c>
      <c r="B808" s="1">
        <v>42495</v>
      </c>
      <c r="C808" t="str">
        <f t="shared" si="12"/>
        <v>Thursday</v>
      </c>
      <c r="D808">
        <v>7550</v>
      </c>
      <c r="E808">
        <v>5.6399998660000001</v>
      </c>
      <c r="F808">
        <v>5.6399998660000001</v>
      </c>
      <c r="G808">
        <v>0</v>
      </c>
      <c r="H808">
        <v>2.5</v>
      </c>
      <c r="I808">
        <v>0.469999999</v>
      </c>
      <c r="J808">
        <v>2.670000076</v>
      </c>
      <c r="K808">
        <v>0</v>
      </c>
      <c r="L808">
        <v>45</v>
      </c>
      <c r="M808">
        <v>21</v>
      </c>
      <c r="N808">
        <v>143</v>
      </c>
      <c r="O808">
        <v>1153</v>
      </c>
      <c r="P808">
        <v>3004</v>
      </c>
      <c r="Q808">
        <f>SUM(daily_activity3[[#This Row],[VeryActiveMinutes]:[SedentaryMinutes]])</f>
        <v>1362</v>
      </c>
      <c r="R808">
        <f>daily_activity3[[#This Row],[Total Mintues]]/60</f>
        <v>22.7</v>
      </c>
      <c r="S808">
        <f>IFERROR(daily_activity3[[#This Row],[TotalDistance]]/daily_activity3[[#This Row],[TotalSteps]],0)</f>
        <v>7.470198498013245E-4</v>
      </c>
      <c r="T808">
        <f>IFERROR(daily_activity3[[#This Row],[TrackerDistance]]/(daily_activity3[[#This Row],[Total Mintues]]*daily_activity3[[#This Row],[Step Length]]),0)</f>
        <v>5.5433186490455215</v>
      </c>
      <c r="U808">
        <v>432</v>
      </c>
      <c r="V808">
        <v>458</v>
      </c>
      <c r="W808">
        <v>26</v>
      </c>
    </row>
    <row r="809" spans="1:23" x14ac:dyDescent="0.3">
      <c r="A809">
        <v>5577150313</v>
      </c>
      <c r="B809" s="1">
        <v>42526</v>
      </c>
      <c r="C809" t="str">
        <f t="shared" si="12"/>
        <v>Sunday</v>
      </c>
      <c r="D809">
        <v>4950</v>
      </c>
      <c r="E809">
        <v>3.7000000480000002</v>
      </c>
      <c r="F809">
        <v>3.7000000480000002</v>
      </c>
      <c r="G809">
        <v>0</v>
      </c>
      <c r="H809">
        <v>1.9299999480000001</v>
      </c>
      <c r="I809">
        <v>0.31999999299999998</v>
      </c>
      <c r="J809">
        <v>1.4500000479999999</v>
      </c>
      <c r="K809">
        <v>0</v>
      </c>
      <c r="L809">
        <v>41</v>
      </c>
      <c r="M809">
        <v>16</v>
      </c>
      <c r="N809">
        <v>79</v>
      </c>
      <c r="O809">
        <v>1304</v>
      </c>
      <c r="P809">
        <v>2643</v>
      </c>
      <c r="Q809">
        <f>SUM(daily_activity3[[#This Row],[VeryActiveMinutes]:[SedentaryMinutes]])</f>
        <v>1440</v>
      </c>
      <c r="R809">
        <f>daily_activity3[[#This Row],[Total Mintues]]/60</f>
        <v>24</v>
      </c>
      <c r="S809">
        <f>IFERROR(daily_activity3[[#This Row],[TotalDistance]]/daily_activity3[[#This Row],[TotalSteps]],0)</f>
        <v>7.4747475717171718E-4</v>
      </c>
      <c r="T809">
        <f>IFERROR(daily_activity3[[#This Row],[TrackerDistance]]/(daily_activity3[[#This Row],[Total Mintues]]*daily_activity3[[#This Row],[Step Length]]),0)</f>
        <v>3.4375000000000004</v>
      </c>
      <c r="U809">
        <v>432</v>
      </c>
      <c r="V809">
        <v>458</v>
      </c>
      <c r="W809">
        <v>26</v>
      </c>
    </row>
    <row r="810" spans="1:23" x14ac:dyDescent="0.3">
      <c r="A810">
        <v>5577150313</v>
      </c>
      <c r="B810" s="1">
        <v>42556</v>
      </c>
      <c r="C810" t="str">
        <f t="shared" si="12"/>
        <v>Tuesday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1440</v>
      </c>
      <c r="P810">
        <v>1819</v>
      </c>
      <c r="Q810">
        <f>SUM(daily_activity3[[#This Row],[VeryActiveMinutes]:[SedentaryMinutes]])</f>
        <v>1440</v>
      </c>
      <c r="R810">
        <f>daily_activity3[[#This Row],[Total Mintues]]/60</f>
        <v>24</v>
      </c>
      <c r="S810">
        <f>IFERROR(daily_activity3[[#This Row],[TotalDistance]]/daily_activity3[[#This Row],[TotalSteps]],0)</f>
        <v>0</v>
      </c>
      <c r="T810">
        <f>IFERROR(daily_activity3[[#This Row],[TrackerDistance]]/(daily_activity3[[#This Row],[Total Mintues]]*daily_activity3[[#This Row],[Step Length]]),0)</f>
        <v>0</v>
      </c>
      <c r="U810">
        <v>432</v>
      </c>
      <c r="V810">
        <v>458</v>
      </c>
      <c r="W810">
        <v>26</v>
      </c>
    </row>
    <row r="811" spans="1:23" x14ac:dyDescent="0.3">
      <c r="A811">
        <v>5577150313</v>
      </c>
      <c r="B811" s="1">
        <v>42587</v>
      </c>
      <c r="C811" t="str">
        <f t="shared" si="12"/>
        <v>Friday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1440</v>
      </c>
      <c r="P811">
        <v>1819</v>
      </c>
      <c r="Q811">
        <f>SUM(daily_activity3[[#This Row],[VeryActiveMinutes]:[SedentaryMinutes]])</f>
        <v>1440</v>
      </c>
      <c r="R811">
        <f>daily_activity3[[#This Row],[Total Mintues]]/60</f>
        <v>24</v>
      </c>
      <c r="S811">
        <f>IFERROR(daily_activity3[[#This Row],[TotalDistance]]/daily_activity3[[#This Row],[TotalSteps]],0)</f>
        <v>0</v>
      </c>
      <c r="T811">
        <f>IFERROR(daily_activity3[[#This Row],[TrackerDistance]]/(daily_activity3[[#This Row],[Total Mintues]]*daily_activity3[[#This Row],[Step Length]]),0)</f>
        <v>0</v>
      </c>
      <c r="U811">
        <v>432</v>
      </c>
      <c r="V811">
        <v>458</v>
      </c>
      <c r="W811">
        <v>26</v>
      </c>
    </row>
    <row r="812" spans="1:23" x14ac:dyDescent="0.3">
      <c r="A812">
        <v>5577150313</v>
      </c>
      <c r="B812" s="1">
        <v>42618</v>
      </c>
      <c r="C812" t="str">
        <f t="shared" si="12"/>
        <v>Monday</v>
      </c>
      <c r="D812">
        <v>3421</v>
      </c>
      <c r="E812">
        <v>2.5599999430000002</v>
      </c>
      <c r="F812">
        <v>2.5599999430000002</v>
      </c>
      <c r="G812">
        <v>0</v>
      </c>
      <c r="H812">
        <v>1.4299999480000001</v>
      </c>
      <c r="I812">
        <v>0.14000000100000001</v>
      </c>
      <c r="J812">
        <v>0.99000001000000004</v>
      </c>
      <c r="K812">
        <v>0</v>
      </c>
      <c r="L812">
        <v>34</v>
      </c>
      <c r="M812">
        <v>11</v>
      </c>
      <c r="N812">
        <v>70</v>
      </c>
      <c r="O812">
        <v>1099</v>
      </c>
      <c r="P812">
        <v>2489</v>
      </c>
      <c r="Q812">
        <f>SUM(daily_activity3[[#This Row],[VeryActiveMinutes]:[SedentaryMinutes]])</f>
        <v>1214</v>
      </c>
      <c r="R812">
        <f>daily_activity3[[#This Row],[Total Mintues]]/60</f>
        <v>20.233333333333334</v>
      </c>
      <c r="S812">
        <f>IFERROR(daily_activity3[[#This Row],[TotalDistance]]/daily_activity3[[#This Row],[TotalSteps]],0)</f>
        <v>7.4831918824905003E-4</v>
      </c>
      <c r="T812">
        <f>IFERROR(daily_activity3[[#This Row],[TrackerDistance]]/(daily_activity3[[#This Row],[Total Mintues]]*daily_activity3[[#This Row],[Step Length]]),0)</f>
        <v>2.8179571663920924</v>
      </c>
      <c r="U812">
        <v>432</v>
      </c>
      <c r="V812">
        <v>458</v>
      </c>
      <c r="W812">
        <v>26</v>
      </c>
    </row>
    <row r="813" spans="1:23" x14ac:dyDescent="0.3">
      <c r="A813">
        <v>5577150313</v>
      </c>
      <c r="B813" s="1">
        <v>42648</v>
      </c>
      <c r="C813" t="str">
        <f t="shared" si="12"/>
        <v>Wednesday</v>
      </c>
      <c r="D813">
        <v>8869</v>
      </c>
      <c r="E813">
        <v>6.6500000950000002</v>
      </c>
      <c r="F813">
        <v>6.6500000950000002</v>
      </c>
      <c r="G813">
        <v>0</v>
      </c>
      <c r="H813">
        <v>2.5599999430000002</v>
      </c>
      <c r="I813">
        <v>0.75</v>
      </c>
      <c r="J813">
        <v>3.3499999049999998</v>
      </c>
      <c r="K813">
        <v>0</v>
      </c>
      <c r="L813">
        <v>104</v>
      </c>
      <c r="M813">
        <v>37</v>
      </c>
      <c r="N813">
        <v>194</v>
      </c>
      <c r="O813">
        <v>639</v>
      </c>
      <c r="P813">
        <v>3841</v>
      </c>
      <c r="Q813">
        <f>SUM(daily_activity3[[#This Row],[VeryActiveMinutes]:[SedentaryMinutes]])</f>
        <v>974</v>
      </c>
      <c r="R813">
        <f>daily_activity3[[#This Row],[Total Mintues]]/60</f>
        <v>16.233333333333334</v>
      </c>
      <c r="S813">
        <f>IFERROR(daily_activity3[[#This Row],[TotalDistance]]/daily_activity3[[#This Row],[TotalSteps]],0)</f>
        <v>7.4980269421580793E-4</v>
      </c>
      <c r="T813">
        <f>IFERROR(daily_activity3[[#This Row],[TrackerDistance]]/(daily_activity3[[#This Row],[Total Mintues]]*daily_activity3[[#This Row],[Step Length]]),0)</f>
        <v>9.1057494866529769</v>
      </c>
      <c r="U813">
        <v>432</v>
      </c>
      <c r="V813">
        <v>458</v>
      </c>
      <c r="W813">
        <v>26</v>
      </c>
    </row>
    <row r="814" spans="1:23" x14ac:dyDescent="0.3">
      <c r="A814">
        <v>5577150313</v>
      </c>
      <c r="B814" s="1">
        <v>42679</v>
      </c>
      <c r="C814" t="str">
        <f t="shared" si="12"/>
        <v>Saturday</v>
      </c>
      <c r="D814">
        <v>4038</v>
      </c>
      <c r="E814">
        <v>3.039999962</v>
      </c>
      <c r="F814">
        <v>3.039999962</v>
      </c>
      <c r="G814">
        <v>0</v>
      </c>
      <c r="H814">
        <v>1.8300000430000001</v>
      </c>
      <c r="I814">
        <v>0.30000001199999998</v>
      </c>
      <c r="J814">
        <v>0.88999998599999997</v>
      </c>
      <c r="K814">
        <v>0</v>
      </c>
      <c r="L814">
        <v>45</v>
      </c>
      <c r="M814">
        <v>15</v>
      </c>
      <c r="N814">
        <v>63</v>
      </c>
      <c r="O814">
        <v>257</v>
      </c>
      <c r="P814">
        <v>1665</v>
      </c>
      <c r="Q814">
        <f>SUM(daily_activity3[[#This Row],[VeryActiveMinutes]:[SedentaryMinutes]])</f>
        <v>380</v>
      </c>
      <c r="R814">
        <f>daily_activity3[[#This Row],[Total Mintues]]/60</f>
        <v>6.333333333333333</v>
      </c>
      <c r="S814">
        <f>IFERROR(daily_activity3[[#This Row],[TotalDistance]]/daily_activity3[[#This Row],[TotalSteps]],0)</f>
        <v>7.5284793511639421E-4</v>
      </c>
      <c r="T814">
        <f>IFERROR(daily_activity3[[#This Row],[TrackerDistance]]/(daily_activity3[[#This Row],[Total Mintues]]*daily_activity3[[#This Row],[Step Length]]),0)</f>
        <v>10.626315789473685</v>
      </c>
      <c r="U814">
        <v>432</v>
      </c>
      <c r="V814">
        <v>458</v>
      </c>
      <c r="W814">
        <v>26</v>
      </c>
    </row>
    <row r="815" spans="1:23" x14ac:dyDescent="0.3">
      <c r="A815">
        <v>6117666160</v>
      </c>
      <c r="B815" s="1">
        <v>42708</v>
      </c>
      <c r="C815" t="str">
        <f t="shared" si="12"/>
        <v>Sunday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1440</v>
      </c>
      <c r="P815">
        <v>1496</v>
      </c>
      <c r="Q815">
        <f>SUM(daily_activity3[[#This Row],[VeryActiveMinutes]:[SedentaryMinutes]])</f>
        <v>1440</v>
      </c>
      <c r="R815">
        <f>daily_activity3[[#This Row],[Total Mintues]]/60</f>
        <v>24</v>
      </c>
      <c r="S815">
        <f>IFERROR(daily_activity3[[#This Row],[TotalDistance]]/daily_activity3[[#This Row],[TotalSteps]],0)</f>
        <v>0</v>
      </c>
      <c r="T815">
        <f>IFERROR(daily_activity3[[#This Row],[TrackerDistance]]/(daily_activity3[[#This Row],[Total Mintues]]*daily_activity3[[#This Row],[Step Length]]),0)</f>
        <v>0</v>
      </c>
      <c r="U815">
        <v>380</v>
      </c>
      <c r="V815">
        <v>398</v>
      </c>
      <c r="W815">
        <v>18</v>
      </c>
    </row>
    <row r="816" spans="1:23" x14ac:dyDescent="0.3">
      <c r="A816">
        <v>6117666160</v>
      </c>
      <c r="B816" s="1">
        <v>42374</v>
      </c>
      <c r="C816" t="str">
        <f t="shared" si="12"/>
        <v>Tuesday</v>
      </c>
      <c r="D816">
        <v>8915</v>
      </c>
      <c r="E816">
        <v>6.7300000190000002</v>
      </c>
      <c r="F816">
        <v>6.7300000190000002</v>
      </c>
      <c r="G816">
        <v>0</v>
      </c>
      <c r="H816">
        <v>0</v>
      </c>
      <c r="I816">
        <v>0</v>
      </c>
      <c r="J816">
        <v>6.7300000190000002</v>
      </c>
      <c r="K816">
        <v>0</v>
      </c>
      <c r="L816">
        <v>0</v>
      </c>
      <c r="M816">
        <v>0</v>
      </c>
      <c r="N816">
        <v>397</v>
      </c>
      <c r="O816">
        <v>525</v>
      </c>
      <c r="P816">
        <v>2361</v>
      </c>
      <c r="Q816">
        <f>SUM(daily_activity3[[#This Row],[VeryActiveMinutes]:[SedentaryMinutes]])</f>
        <v>922</v>
      </c>
      <c r="R816">
        <f>daily_activity3[[#This Row],[Total Mintues]]/60</f>
        <v>15.366666666666667</v>
      </c>
      <c r="S816">
        <f>IFERROR(daily_activity3[[#This Row],[TotalDistance]]/daily_activity3[[#This Row],[TotalSteps]],0)</f>
        <v>7.549074614694336E-4</v>
      </c>
      <c r="T816">
        <f>IFERROR(daily_activity3[[#This Row],[TrackerDistance]]/(daily_activity3[[#This Row],[Total Mintues]]*daily_activity3[[#This Row],[Step Length]]),0)</f>
        <v>9.6691973969631224</v>
      </c>
      <c r="U816">
        <v>380</v>
      </c>
      <c r="V816">
        <v>398</v>
      </c>
      <c r="W816">
        <v>18</v>
      </c>
    </row>
    <row r="817" spans="1:23" x14ac:dyDescent="0.3">
      <c r="A817">
        <v>6117666160</v>
      </c>
      <c r="B817" s="1">
        <v>42405</v>
      </c>
      <c r="C817" t="str">
        <f t="shared" si="12"/>
        <v>Friday</v>
      </c>
      <c r="D817">
        <v>4933</v>
      </c>
      <c r="E817">
        <v>3.7300000190000002</v>
      </c>
      <c r="F817">
        <v>3.7300000190000002</v>
      </c>
      <c r="G817">
        <v>0</v>
      </c>
      <c r="H817">
        <v>0</v>
      </c>
      <c r="I817">
        <v>0</v>
      </c>
      <c r="J817">
        <v>3.7300000190000002</v>
      </c>
      <c r="K817">
        <v>0</v>
      </c>
      <c r="L817">
        <v>0</v>
      </c>
      <c r="M817">
        <v>0</v>
      </c>
      <c r="N817">
        <v>236</v>
      </c>
      <c r="O817">
        <v>1204</v>
      </c>
      <c r="P817">
        <v>2044</v>
      </c>
      <c r="Q817">
        <f>SUM(daily_activity3[[#This Row],[VeryActiveMinutes]:[SedentaryMinutes]])</f>
        <v>1440</v>
      </c>
      <c r="R817">
        <f>daily_activity3[[#This Row],[Total Mintues]]/60</f>
        <v>24</v>
      </c>
      <c r="S817">
        <f>IFERROR(daily_activity3[[#This Row],[TotalDistance]]/daily_activity3[[#This Row],[TotalSteps]],0)</f>
        <v>7.5613217494425306E-4</v>
      </c>
      <c r="T817">
        <f>IFERROR(daily_activity3[[#This Row],[TrackerDistance]]/(daily_activity3[[#This Row],[Total Mintues]]*daily_activity3[[#This Row],[Step Length]]),0)</f>
        <v>3.4256944444444444</v>
      </c>
      <c r="U817">
        <v>380</v>
      </c>
      <c r="V817">
        <v>398</v>
      </c>
      <c r="W817">
        <v>18</v>
      </c>
    </row>
    <row r="818" spans="1:23" x14ac:dyDescent="0.3">
      <c r="A818">
        <v>6117666160</v>
      </c>
      <c r="B818" s="1">
        <v>42434</v>
      </c>
      <c r="C818" t="str">
        <f t="shared" si="12"/>
        <v>Saturday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1440</v>
      </c>
      <c r="P818">
        <v>1496</v>
      </c>
      <c r="Q818">
        <f>SUM(daily_activity3[[#This Row],[VeryActiveMinutes]:[SedentaryMinutes]])</f>
        <v>1440</v>
      </c>
      <c r="R818">
        <f>daily_activity3[[#This Row],[Total Mintues]]/60</f>
        <v>24</v>
      </c>
      <c r="S818">
        <f>IFERROR(daily_activity3[[#This Row],[TotalDistance]]/daily_activity3[[#This Row],[TotalSteps]],0)</f>
        <v>0</v>
      </c>
      <c r="T818">
        <f>IFERROR(daily_activity3[[#This Row],[TrackerDistance]]/(daily_activity3[[#This Row],[Total Mintues]]*daily_activity3[[#This Row],[Step Length]]),0)</f>
        <v>0</v>
      </c>
      <c r="U818">
        <v>380</v>
      </c>
      <c r="V818">
        <v>398</v>
      </c>
      <c r="W818">
        <v>18</v>
      </c>
    </row>
    <row r="819" spans="1:23" x14ac:dyDescent="0.3">
      <c r="A819">
        <v>6117666160</v>
      </c>
      <c r="B819" s="1">
        <v>42465</v>
      </c>
      <c r="C819" t="str">
        <f t="shared" si="12"/>
        <v>Tuesday</v>
      </c>
      <c r="D819">
        <v>2997</v>
      </c>
      <c r="E819">
        <v>2.2599999899999998</v>
      </c>
      <c r="F819">
        <v>2.2599999899999998</v>
      </c>
      <c r="G819">
        <v>0</v>
      </c>
      <c r="H819">
        <v>0</v>
      </c>
      <c r="I819">
        <v>0</v>
      </c>
      <c r="J819">
        <v>2.2599999899999998</v>
      </c>
      <c r="K819">
        <v>0</v>
      </c>
      <c r="L819">
        <v>0</v>
      </c>
      <c r="M819">
        <v>0</v>
      </c>
      <c r="N819">
        <v>156</v>
      </c>
      <c r="O819">
        <v>1279</v>
      </c>
      <c r="P819">
        <v>1902</v>
      </c>
      <c r="Q819">
        <f>SUM(daily_activity3[[#This Row],[VeryActiveMinutes]:[SedentaryMinutes]])</f>
        <v>1435</v>
      </c>
      <c r="R819">
        <f>daily_activity3[[#This Row],[Total Mintues]]/60</f>
        <v>23.916666666666668</v>
      </c>
      <c r="S819">
        <f>IFERROR(daily_activity3[[#This Row],[TotalDistance]]/daily_activity3[[#This Row],[TotalSteps]],0)</f>
        <v>7.5408741741741733E-4</v>
      </c>
      <c r="T819">
        <f>IFERROR(daily_activity3[[#This Row],[TrackerDistance]]/(daily_activity3[[#This Row],[Total Mintues]]*daily_activity3[[#This Row],[Step Length]]),0)</f>
        <v>2.0885017421602785</v>
      </c>
      <c r="U819">
        <v>380</v>
      </c>
      <c r="V819">
        <v>398</v>
      </c>
      <c r="W819">
        <v>18</v>
      </c>
    </row>
    <row r="820" spans="1:23" x14ac:dyDescent="0.3">
      <c r="A820">
        <v>6117666160</v>
      </c>
      <c r="B820" s="1">
        <v>42495</v>
      </c>
      <c r="C820" t="str">
        <f t="shared" si="12"/>
        <v>Thursday</v>
      </c>
      <c r="D820">
        <v>9799</v>
      </c>
      <c r="E820">
        <v>7.4000000950000002</v>
      </c>
      <c r="F820">
        <v>7.4000000950000002</v>
      </c>
      <c r="G820">
        <v>0</v>
      </c>
      <c r="H820">
        <v>0</v>
      </c>
      <c r="I820">
        <v>0</v>
      </c>
      <c r="J820">
        <v>7.4000000950000002</v>
      </c>
      <c r="K820">
        <v>0</v>
      </c>
      <c r="L820">
        <v>0</v>
      </c>
      <c r="M820">
        <v>0</v>
      </c>
      <c r="N820">
        <v>487</v>
      </c>
      <c r="O820">
        <v>479</v>
      </c>
      <c r="P820">
        <v>2636</v>
      </c>
      <c r="Q820">
        <f>SUM(daily_activity3[[#This Row],[VeryActiveMinutes]:[SedentaryMinutes]])</f>
        <v>966</v>
      </c>
      <c r="R820">
        <f>daily_activity3[[#This Row],[Total Mintues]]/60</f>
        <v>16.100000000000001</v>
      </c>
      <c r="S820">
        <f>IFERROR(daily_activity3[[#This Row],[TotalDistance]]/daily_activity3[[#This Row],[TotalSteps]],0)</f>
        <v>7.551791096030207E-4</v>
      </c>
      <c r="T820">
        <f>IFERROR(daily_activity3[[#This Row],[TrackerDistance]]/(daily_activity3[[#This Row],[Total Mintues]]*daily_activity3[[#This Row],[Step Length]]),0)</f>
        <v>10.143892339544514</v>
      </c>
      <c r="U820">
        <v>380</v>
      </c>
      <c r="V820">
        <v>398</v>
      </c>
      <c r="W820">
        <v>18</v>
      </c>
    </row>
    <row r="821" spans="1:23" x14ac:dyDescent="0.3">
      <c r="A821">
        <v>6117666160</v>
      </c>
      <c r="B821" s="1">
        <v>42526</v>
      </c>
      <c r="C821" t="str">
        <f t="shared" si="12"/>
        <v>Sunday</v>
      </c>
      <c r="D821">
        <v>3365</v>
      </c>
      <c r="E821">
        <v>2.6800000669999999</v>
      </c>
      <c r="F821">
        <v>2.6800000669999999</v>
      </c>
      <c r="G821">
        <v>0</v>
      </c>
      <c r="H821">
        <v>0</v>
      </c>
      <c r="I821">
        <v>0</v>
      </c>
      <c r="J821">
        <v>2.6800000669999999</v>
      </c>
      <c r="K821">
        <v>0</v>
      </c>
      <c r="L821">
        <v>0</v>
      </c>
      <c r="M821">
        <v>0</v>
      </c>
      <c r="N821">
        <v>133</v>
      </c>
      <c r="O821">
        <v>673</v>
      </c>
      <c r="P821">
        <v>1838</v>
      </c>
      <c r="Q821">
        <f>SUM(daily_activity3[[#This Row],[VeryActiveMinutes]:[SedentaryMinutes]])</f>
        <v>806</v>
      </c>
      <c r="R821">
        <f>daily_activity3[[#This Row],[Total Mintues]]/60</f>
        <v>13.433333333333334</v>
      </c>
      <c r="S821">
        <f>IFERROR(daily_activity3[[#This Row],[TotalDistance]]/daily_activity3[[#This Row],[TotalSteps]],0)</f>
        <v>7.9643389806835062E-4</v>
      </c>
      <c r="T821">
        <f>IFERROR(daily_activity3[[#This Row],[TrackerDistance]]/(daily_activity3[[#This Row],[Total Mintues]]*daily_activity3[[#This Row],[Step Length]]),0)</f>
        <v>4.1749379652605461</v>
      </c>
      <c r="U821">
        <v>380</v>
      </c>
      <c r="V821">
        <v>398</v>
      </c>
      <c r="W821">
        <v>18</v>
      </c>
    </row>
    <row r="822" spans="1:23" x14ac:dyDescent="0.3">
      <c r="A822">
        <v>6117666160</v>
      </c>
      <c r="B822" s="1">
        <v>42556</v>
      </c>
      <c r="C822" t="str">
        <f t="shared" si="12"/>
        <v>Tuesday</v>
      </c>
      <c r="D822">
        <v>7336</v>
      </c>
      <c r="E822">
        <v>5.5399999619999996</v>
      </c>
      <c r="F822">
        <v>5.5399999619999996</v>
      </c>
      <c r="G822">
        <v>0</v>
      </c>
      <c r="H822">
        <v>0</v>
      </c>
      <c r="I822">
        <v>0</v>
      </c>
      <c r="J822">
        <v>5.5399999619999996</v>
      </c>
      <c r="K822">
        <v>0</v>
      </c>
      <c r="L822">
        <v>0</v>
      </c>
      <c r="M822">
        <v>0</v>
      </c>
      <c r="N822">
        <v>412</v>
      </c>
      <c r="O822">
        <v>456</v>
      </c>
      <c r="P822">
        <v>2469</v>
      </c>
      <c r="Q822">
        <f>SUM(daily_activity3[[#This Row],[VeryActiveMinutes]:[SedentaryMinutes]])</f>
        <v>868</v>
      </c>
      <c r="R822">
        <f>daily_activity3[[#This Row],[Total Mintues]]/60</f>
        <v>14.466666666666667</v>
      </c>
      <c r="S822">
        <f>IFERROR(daily_activity3[[#This Row],[TotalDistance]]/daily_activity3[[#This Row],[TotalSteps]],0)</f>
        <v>7.5517992938931293E-4</v>
      </c>
      <c r="T822">
        <f>IFERROR(daily_activity3[[#This Row],[TrackerDistance]]/(daily_activity3[[#This Row],[Total Mintues]]*daily_activity3[[#This Row],[Step Length]]),0)</f>
        <v>8.4516129032258061</v>
      </c>
      <c r="U822">
        <v>380</v>
      </c>
      <c r="V822">
        <v>398</v>
      </c>
      <c r="W822">
        <v>18</v>
      </c>
    </row>
    <row r="823" spans="1:23" x14ac:dyDescent="0.3">
      <c r="A823">
        <v>6117666160</v>
      </c>
      <c r="B823" s="1">
        <v>42587</v>
      </c>
      <c r="C823" t="str">
        <f t="shared" si="12"/>
        <v>Friday</v>
      </c>
      <c r="D823">
        <v>7328</v>
      </c>
      <c r="E823">
        <v>5.5300002099999999</v>
      </c>
      <c r="F823">
        <v>5.5300002099999999</v>
      </c>
      <c r="G823">
        <v>0</v>
      </c>
      <c r="H823">
        <v>0</v>
      </c>
      <c r="I823">
        <v>0</v>
      </c>
      <c r="J823">
        <v>5.5300002099999999</v>
      </c>
      <c r="K823">
        <v>0</v>
      </c>
      <c r="L823">
        <v>0</v>
      </c>
      <c r="M823">
        <v>0</v>
      </c>
      <c r="N823">
        <v>318</v>
      </c>
      <c r="O823">
        <v>517</v>
      </c>
      <c r="P823">
        <v>2250</v>
      </c>
      <c r="Q823">
        <f>SUM(daily_activity3[[#This Row],[VeryActiveMinutes]:[SedentaryMinutes]])</f>
        <v>835</v>
      </c>
      <c r="R823">
        <f>daily_activity3[[#This Row],[Total Mintues]]/60</f>
        <v>13.916666666666666</v>
      </c>
      <c r="S823">
        <f>IFERROR(daily_activity3[[#This Row],[TotalDistance]]/daily_activity3[[#This Row],[TotalSteps]],0)</f>
        <v>7.5463976664847158E-4</v>
      </c>
      <c r="T823">
        <f>IFERROR(daily_activity3[[#This Row],[TrackerDistance]]/(daily_activity3[[#This Row],[Total Mintues]]*daily_activity3[[#This Row],[Step Length]]),0)</f>
        <v>8.7760479041916177</v>
      </c>
      <c r="U823">
        <v>380</v>
      </c>
      <c r="V823">
        <v>398</v>
      </c>
      <c r="W823">
        <v>18</v>
      </c>
    </row>
    <row r="824" spans="1:23" x14ac:dyDescent="0.3">
      <c r="A824">
        <v>6117666160</v>
      </c>
      <c r="B824" s="1">
        <v>42618</v>
      </c>
      <c r="C824" t="str">
        <f t="shared" si="12"/>
        <v>Monday</v>
      </c>
      <c r="D824">
        <v>4477</v>
      </c>
      <c r="E824">
        <v>3.380000114</v>
      </c>
      <c r="F824">
        <v>3.380000114</v>
      </c>
      <c r="G824">
        <v>0</v>
      </c>
      <c r="H824">
        <v>0</v>
      </c>
      <c r="I824">
        <v>0</v>
      </c>
      <c r="J824">
        <v>3.380000114</v>
      </c>
      <c r="K824">
        <v>0</v>
      </c>
      <c r="L824">
        <v>0</v>
      </c>
      <c r="M824">
        <v>0</v>
      </c>
      <c r="N824">
        <v>197</v>
      </c>
      <c r="O824">
        <v>125</v>
      </c>
      <c r="P824">
        <v>1248</v>
      </c>
      <c r="Q824">
        <f>SUM(daily_activity3[[#This Row],[VeryActiveMinutes]:[SedentaryMinutes]])</f>
        <v>322</v>
      </c>
      <c r="R824">
        <f>daily_activity3[[#This Row],[Total Mintues]]/60</f>
        <v>5.3666666666666663</v>
      </c>
      <c r="S824">
        <f>IFERROR(daily_activity3[[#This Row],[TotalDistance]]/daily_activity3[[#This Row],[TotalSteps]],0)</f>
        <v>7.5496987134241681E-4</v>
      </c>
      <c r="T824">
        <f>IFERROR(daily_activity3[[#This Row],[TrackerDistance]]/(daily_activity3[[#This Row],[Total Mintues]]*daily_activity3[[#This Row],[Step Length]]),0)</f>
        <v>13.903726708074535</v>
      </c>
      <c r="U824">
        <v>380</v>
      </c>
      <c r="V824">
        <v>398</v>
      </c>
      <c r="W824">
        <v>18</v>
      </c>
    </row>
    <row r="825" spans="1:23" x14ac:dyDescent="0.3">
      <c r="A825">
        <v>6290855005</v>
      </c>
      <c r="B825" s="1">
        <v>42708</v>
      </c>
      <c r="C825" t="str">
        <f t="shared" si="12"/>
        <v>Sunday</v>
      </c>
      <c r="D825">
        <v>4562</v>
      </c>
      <c r="E825">
        <v>3.4500000480000002</v>
      </c>
      <c r="F825">
        <v>3.4500000480000002</v>
      </c>
      <c r="G825">
        <v>0</v>
      </c>
      <c r="H825">
        <v>0</v>
      </c>
      <c r="I825">
        <v>0</v>
      </c>
      <c r="J825">
        <v>3.4500000480000002</v>
      </c>
      <c r="K825">
        <v>0</v>
      </c>
      <c r="L825">
        <v>0</v>
      </c>
      <c r="M825">
        <v>0</v>
      </c>
      <c r="N825">
        <v>199</v>
      </c>
      <c r="O825">
        <v>1241</v>
      </c>
      <c r="P825">
        <v>2560</v>
      </c>
      <c r="Q825">
        <f>SUM(daily_activity3[[#This Row],[VeryActiveMinutes]:[SedentaryMinutes]])</f>
        <v>1440</v>
      </c>
      <c r="R825">
        <f>daily_activity3[[#This Row],[Total Mintues]]/60</f>
        <v>24</v>
      </c>
      <c r="S825">
        <f>IFERROR(daily_activity3[[#This Row],[TotalDistance]]/daily_activity3[[#This Row],[TotalSteps]],0)</f>
        <v>7.5624727049539674E-4</v>
      </c>
      <c r="T825">
        <f>IFERROR(daily_activity3[[#This Row],[TrackerDistance]]/(daily_activity3[[#This Row],[Total Mintues]]*daily_activity3[[#This Row],[Step Length]]),0)</f>
        <v>3.1680555555555556</v>
      </c>
      <c r="U825">
        <v>0</v>
      </c>
      <c r="V825">
        <v>0</v>
      </c>
      <c r="W825">
        <v>0</v>
      </c>
    </row>
    <row r="826" spans="1:23" x14ac:dyDescent="0.3">
      <c r="A826">
        <v>6290855005</v>
      </c>
      <c r="B826" s="1">
        <v>42374</v>
      </c>
      <c r="C826" t="str">
        <f t="shared" si="12"/>
        <v>Tuesday</v>
      </c>
      <c r="D826">
        <v>9837</v>
      </c>
      <c r="E826">
        <v>7.4400000569999998</v>
      </c>
      <c r="F826">
        <v>7.4400000569999998</v>
      </c>
      <c r="G826">
        <v>0</v>
      </c>
      <c r="H826">
        <v>0.66000002599999996</v>
      </c>
      <c r="I826">
        <v>2.75</v>
      </c>
      <c r="J826">
        <v>4</v>
      </c>
      <c r="K826">
        <v>0.02</v>
      </c>
      <c r="L826">
        <v>8</v>
      </c>
      <c r="M826">
        <v>95</v>
      </c>
      <c r="N826">
        <v>282</v>
      </c>
      <c r="O826">
        <v>1055</v>
      </c>
      <c r="P826">
        <v>3327</v>
      </c>
      <c r="Q826">
        <f>SUM(daily_activity3[[#This Row],[VeryActiveMinutes]:[SedentaryMinutes]])</f>
        <v>1440</v>
      </c>
      <c r="R826">
        <f>daily_activity3[[#This Row],[Total Mintues]]/60</f>
        <v>24</v>
      </c>
      <c r="S826">
        <f>IFERROR(daily_activity3[[#This Row],[TotalDistance]]/daily_activity3[[#This Row],[TotalSteps]],0)</f>
        <v>7.5632815462031103E-4</v>
      </c>
      <c r="T826">
        <f>IFERROR(daily_activity3[[#This Row],[TrackerDistance]]/(daily_activity3[[#This Row],[Total Mintues]]*daily_activity3[[#This Row],[Step Length]]),0)</f>
        <v>6.8312499999999998</v>
      </c>
      <c r="U826">
        <v>0</v>
      </c>
      <c r="V826">
        <v>0</v>
      </c>
      <c r="W826">
        <v>0</v>
      </c>
    </row>
    <row r="827" spans="1:23" x14ac:dyDescent="0.3">
      <c r="A827">
        <v>6290855005</v>
      </c>
      <c r="B827" s="1">
        <v>42405</v>
      </c>
      <c r="C827" t="str">
        <f t="shared" si="12"/>
        <v>Friday</v>
      </c>
      <c r="D827">
        <v>6781</v>
      </c>
      <c r="E827">
        <v>5.1300001139999996</v>
      </c>
      <c r="F827">
        <v>5.1300001139999996</v>
      </c>
      <c r="G827">
        <v>0</v>
      </c>
      <c r="H827">
        <v>0</v>
      </c>
      <c r="I827">
        <v>0</v>
      </c>
      <c r="J827">
        <v>5.1100001339999999</v>
      </c>
      <c r="K827">
        <v>0.02</v>
      </c>
      <c r="L827">
        <v>0</v>
      </c>
      <c r="M827">
        <v>0</v>
      </c>
      <c r="N827">
        <v>268</v>
      </c>
      <c r="O827">
        <v>1172</v>
      </c>
      <c r="P827">
        <v>2725</v>
      </c>
      <c r="Q827">
        <f>SUM(daily_activity3[[#This Row],[VeryActiveMinutes]:[SedentaryMinutes]])</f>
        <v>1440</v>
      </c>
      <c r="R827">
        <f>daily_activity3[[#This Row],[Total Mintues]]/60</f>
        <v>24</v>
      </c>
      <c r="S827">
        <f>IFERROR(daily_activity3[[#This Row],[TotalDistance]]/daily_activity3[[#This Row],[TotalSteps]],0)</f>
        <v>7.5652560300840577E-4</v>
      </c>
      <c r="T827">
        <f>IFERROR(daily_activity3[[#This Row],[TrackerDistance]]/(daily_activity3[[#This Row],[Total Mintues]]*daily_activity3[[#This Row],[Step Length]]),0)</f>
        <v>4.709027777777778</v>
      </c>
      <c r="U827">
        <v>0</v>
      </c>
      <c r="V827">
        <v>0</v>
      </c>
      <c r="W827">
        <v>0</v>
      </c>
    </row>
    <row r="828" spans="1:23" x14ac:dyDescent="0.3">
      <c r="A828">
        <v>6290855005</v>
      </c>
      <c r="B828" s="1">
        <v>42434</v>
      </c>
      <c r="C828" t="str">
        <f t="shared" si="12"/>
        <v>Saturday</v>
      </c>
      <c r="D828">
        <v>6047</v>
      </c>
      <c r="E828">
        <v>4.5700001720000003</v>
      </c>
      <c r="F828">
        <v>4.5700001720000003</v>
      </c>
      <c r="G828">
        <v>0</v>
      </c>
      <c r="H828">
        <v>0</v>
      </c>
      <c r="I828">
        <v>0</v>
      </c>
      <c r="J828">
        <v>4.5700001720000003</v>
      </c>
      <c r="K828">
        <v>0</v>
      </c>
      <c r="L828">
        <v>0</v>
      </c>
      <c r="M828">
        <v>0</v>
      </c>
      <c r="N828">
        <v>240</v>
      </c>
      <c r="O828">
        <v>1200</v>
      </c>
      <c r="P828">
        <v>2671</v>
      </c>
      <c r="Q828">
        <f>SUM(daily_activity3[[#This Row],[VeryActiveMinutes]:[SedentaryMinutes]])</f>
        <v>1440</v>
      </c>
      <c r="R828">
        <f>daily_activity3[[#This Row],[Total Mintues]]/60</f>
        <v>24</v>
      </c>
      <c r="S828">
        <f>IFERROR(daily_activity3[[#This Row],[TotalDistance]]/daily_activity3[[#This Row],[TotalSteps]],0)</f>
        <v>7.557466796758724E-4</v>
      </c>
      <c r="T828">
        <f>IFERROR(daily_activity3[[#This Row],[TrackerDistance]]/(daily_activity3[[#This Row],[Total Mintues]]*daily_activity3[[#This Row],[Step Length]]),0)</f>
        <v>4.1993055555555552</v>
      </c>
      <c r="U828">
        <v>0</v>
      </c>
      <c r="V828">
        <v>0</v>
      </c>
      <c r="W828">
        <v>0</v>
      </c>
    </row>
    <row r="829" spans="1:23" x14ac:dyDescent="0.3">
      <c r="A829">
        <v>6290855005</v>
      </c>
      <c r="B829" s="1">
        <v>42465</v>
      </c>
      <c r="C829" t="str">
        <f t="shared" si="12"/>
        <v>Tuesday</v>
      </c>
      <c r="D829">
        <v>5832</v>
      </c>
      <c r="E829">
        <v>4.4099998469999999</v>
      </c>
      <c r="F829">
        <v>4.4099998469999999</v>
      </c>
      <c r="G829">
        <v>0</v>
      </c>
      <c r="H829">
        <v>0</v>
      </c>
      <c r="I829">
        <v>0</v>
      </c>
      <c r="J829">
        <v>4.4000000950000002</v>
      </c>
      <c r="K829">
        <v>0.01</v>
      </c>
      <c r="L829">
        <v>0</v>
      </c>
      <c r="M829">
        <v>0</v>
      </c>
      <c r="N829">
        <v>272</v>
      </c>
      <c r="O829">
        <v>1168</v>
      </c>
      <c r="P829">
        <v>2718</v>
      </c>
      <c r="Q829">
        <f>SUM(daily_activity3[[#This Row],[VeryActiveMinutes]:[SedentaryMinutes]])</f>
        <v>1440</v>
      </c>
      <c r="R829">
        <f>daily_activity3[[#This Row],[Total Mintues]]/60</f>
        <v>24</v>
      </c>
      <c r="S829">
        <f>IFERROR(daily_activity3[[#This Row],[TotalDistance]]/daily_activity3[[#This Row],[TotalSteps]],0)</f>
        <v>7.5617281327160495E-4</v>
      </c>
      <c r="T829">
        <f>IFERROR(daily_activity3[[#This Row],[TrackerDistance]]/(daily_activity3[[#This Row],[Total Mintues]]*daily_activity3[[#This Row],[Step Length]]),0)</f>
        <v>4.05</v>
      </c>
      <c r="U829">
        <v>0</v>
      </c>
      <c r="V829">
        <v>0</v>
      </c>
      <c r="W829">
        <v>0</v>
      </c>
    </row>
    <row r="830" spans="1:23" x14ac:dyDescent="0.3">
      <c r="A830">
        <v>6290855005</v>
      </c>
      <c r="B830" s="1">
        <v>42495</v>
      </c>
      <c r="C830" t="str">
        <f t="shared" si="12"/>
        <v>Thursday</v>
      </c>
      <c r="D830">
        <v>6339</v>
      </c>
      <c r="E830">
        <v>4.7899999619999996</v>
      </c>
      <c r="F830">
        <v>4.7899999619999996</v>
      </c>
      <c r="G830">
        <v>0</v>
      </c>
      <c r="H830">
        <v>0</v>
      </c>
      <c r="I830">
        <v>0</v>
      </c>
      <c r="J830">
        <v>4.7899999619999996</v>
      </c>
      <c r="K830">
        <v>0</v>
      </c>
      <c r="L830">
        <v>0</v>
      </c>
      <c r="M830">
        <v>0</v>
      </c>
      <c r="N830">
        <v>239</v>
      </c>
      <c r="O830">
        <v>1201</v>
      </c>
      <c r="P830">
        <v>2682</v>
      </c>
      <c r="Q830">
        <f>SUM(daily_activity3[[#This Row],[VeryActiveMinutes]:[SedentaryMinutes]])</f>
        <v>1440</v>
      </c>
      <c r="R830">
        <f>daily_activity3[[#This Row],[Total Mintues]]/60</f>
        <v>24</v>
      </c>
      <c r="S830">
        <f>IFERROR(daily_activity3[[#This Row],[TotalDistance]]/daily_activity3[[#This Row],[TotalSteps]],0)</f>
        <v>7.556396848083293E-4</v>
      </c>
      <c r="T830">
        <f>IFERROR(daily_activity3[[#This Row],[TrackerDistance]]/(daily_activity3[[#This Row],[Total Mintues]]*daily_activity3[[#This Row],[Step Length]]),0)</f>
        <v>4.4020833333333336</v>
      </c>
      <c r="U830">
        <v>0</v>
      </c>
      <c r="V830">
        <v>0</v>
      </c>
      <c r="W830">
        <v>0</v>
      </c>
    </row>
    <row r="831" spans="1:23" x14ac:dyDescent="0.3">
      <c r="A831">
        <v>6290855005</v>
      </c>
      <c r="B831" s="1">
        <v>42526</v>
      </c>
      <c r="C831" t="str">
        <f t="shared" si="12"/>
        <v>Sunday</v>
      </c>
      <c r="D831">
        <v>6116</v>
      </c>
      <c r="E831">
        <v>4.6199998860000004</v>
      </c>
      <c r="F831">
        <v>4.6199998860000004</v>
      </c>
      <c r="G831">
        <v>0</v>
      </c>
      <c r="H831">
        <v>0</v>
      </c>
      <c r="I831">
        <v>0</v>
      </c>
      <c r="J831">
        <v>4.5900001530000001</v>
      </c>
      <c r="K831">
        <v>2.9999998999999999E-2</v>
      </c>
      <c r="L831">
        <v>0</v>
      </c>
      <c r="M831">
        <v>0</v>
      </c>
      <c r="N831">
        <v>305</v>
      </c>
      <c r="O831">
        <v>1135</v>
      </c>
      <c r="P831">
        <v>2806</v>
      </c>
      <c r="Q831">
        <f>SUM(daily_activity3[[#This Row],[VeryActiveMinutes]:[SedentaryMinutes]])</f>
        <v>1440</v>
      </c>
      <c r="R831">
        <f>daily_activity3[[#This Row],[Total Mintues]]/60</f>
        <v>24</v>
      </c>
      <c r="S831">
        <f>IFERROR(daily_activity3[[#This Row],[TotalDistance]]/daily_activity3[[#This Row],[TotalSteps]],0)</f>
        <v>7.5539566481360376E-4</v>
      </c>
      <c r="T831">
        <f>IFERROR(daily_activity3[[#This Row],[TrackerDistance]]/(daily_activity3[[#This Row],[Total Mintues]]*daily_activity3[[#This Row],[Step Length]]),0)</f>
        <v>4.2472222222222218</v>
      </c>
      <c r="U831">
        <v>0</v>
      </c>
      <c r="V831">
        <v>0</v>
      </c>
      <c r="W831">
        <v>0</v>
      </c>
    </row>
    <row r="832" spans="1:23" x14ac:dyDescent="0.3">
      <c r="A832">
        <v>6290855005</v>
      </c>
      <c r="B832" s="1">
        <v>42556</v>
      </c>
      <c r="C832" t="str">
        <f t="shared" si="12"/>
        <v>Tuesday</v>
      </c>
      <c r="D832">
        <v>5510</v>
      </c>
      <c r="E832">
        <v>4.170000076</v>
      </c>
      <c r="F832">
        <v>4.170000076</v>
      </c>
      <c r="G832">
        <v>0</v>
      </c>
      <c r="H832">
        <v>0</v>
      </c>
      <c r="I832">
        <v>0</v>
      </c>
      <c r="J832">
        <v>4.1599998469999999</v>
      </c>
      <c r="K832">
        <v>0</v>
      </c>
      <c r="L832">
        <v>0</v>
      </c>
      <c r="M832">
        <v>0</v>
      </c>
      <c r="N832">
        <v>227</v>
      </c>
      <c r="O832">
        <v>1213</v>
      </c>
      <c r="P832">
        <v>2613</v>
      </c>
      <c r="Q832">
        <f>SUM(daily_activity3[[#This Row],[VeryActiveMinutes]:[SedentaryMinutes]])</f>
        <v>1440</v>
      </c>
      <c r="R832">
        <f>daily_activity3[[#This Row],[Total Mintues]]/60</f>
        <v>24</v>
      </c>
      <c r="S832">
        <f>IFERROR(daily_activity3[[#This Row],[TotalDistance]]/daily_activity3[[#This Row],[TotalSteps]],0)</f>
        <v>7.5680582141560799E-4</v>
      </c>
      <c r="T832">
        <f>IFERROR(daily_activity3[[#This Row],[TrackerDistance]]/(daily_activity3[[#This Row],[Total Mintues]]*daily_activity3[[#This Row],[Step Length]]),0)</f>
        <v>3.8263888888888888</v>
      </c>
      <c r="U832">
        <v>0</v>
      </c>
      <c r="V832">
        <v>0</v>
      </c>
      <c r="W832">
        <v>0</v>
      </c>
    </row>
    <row r="833" spans="1:23" x14ac:dyDescent="0.3">
      <c r="A833">
        <v>6290855005</v>
      </c>
      <c r="B833" s="1">
        <v>42587</v>
      </c>
      <c r="C833" t="str">
        <f t="shared" si="12"/>
        <v>Friday</v>
      </c>
      <c r="D833">
        <v>7706</v>
      </c>
      <c r="E833">
        <v>5.829999924</v>
      </c>
      <c r="F833">
        <v>5.829999924</v>
      </c>
      <c r="G833">
        <v>0</v>
      </c>
      <c r="H833">
        <v>0</v>
      </c>
      <c r="I833">
        <v>0</v>
      </c>
      <c r="J833">
        <v>5.8200001720000003</v>
      </c>
      <c r="K833">
        <v>0</v>
      </c>
      <c r="L833">
        <v>0</v>
      </c>
      <c r="M833">
        <v>0</v>
      </c>
      <c r="N833">
        <v>251</v>
      </c>
      <c r="O833">
        <v>1189</v>
      </c>
      <c r="P833">
        <v>2712</v>
      </c>
      <c r="Q833">
        <f>SUM(daily_activity3[[#This Row],[VeryActiveMinutes]:[SedentaryMinutes]])</f>
        <v>1440</v>
      </c>
      <c r="R833">
        <f>daily_activity3[[#This Row],[Total Mintues]]/60</f>
        <v>24</v>
      </c>
      <c r="S833">
        <f>IFERROR(daily_activity3[[#This Row],[TotalDistance]]/daily_activity3[[#This Row],[TotalSteps]],0)</f>
        <v>7.5655332520114193E-4</v>
      </c>
      <c r="T833">
        <f>IFERROR(daily_activity3[[#This Row],[TrackerDistance]]/(daily_activity3[[#This Row],[Total Mintues]]*daily_activity3[[#This Row],[Step Length]]),0)</f>
        <v>5.3513888888888896</v>
      </c>
      <c r="U833">
        <v>0</v>
      </c>
      <c r="V833">
        <v>0</v>
      </c>
      <c r="W833">
        <v>0</v>
      </c>
    </row>
    <row r="834" spans="1:23" x14ac:dyDescent="0.3">
      <c r="A834">
        <v>6290855005</v>
      </c>
      <c r="B834" s="1">
        <v>42618</v>
      </c>
      <c r="C834" t="str">
        <f t="shared" si="12"/>
        <v>Monday</v>
      </c>
      <c r="D834">
        <v>6277</v>
      </c>
      <c r="E834">
        <v>4.75</v>
      </c>
      <c r="F834">
        <v>4.75</v>
      </c>
      <c r="G834">
        <v>0</v>
      </c>
      <c r="H834">
        <v>0</v>
      </c>
      <c r="I834">
        <v>0</v>
      </c>
      <c r="J834">
        <v>4.7300000190000002</v>
      </c>
      <c r="K834">
        <v>0.02</v>
      </c>
      <c r="L834">
        <v>0</v>
      </c>
      <c r="M834">
        <v>0</v>
      </c>
      <c r="N834">
        <v>264</v>
      </c>
      <c r="O834">
        <v>800</v>
      </c>
      <c r="P834">
        <v>2175</v>
      </c>
      <c r="Q834">
        <f>SUM(daily_activity3[[#This Row],[VeryActiveMinutes]:[SedentaryMinutes]])</f>
        <v>1064</v>
      </c>
      <c r="R834">
        <f>daily_activity3[[#This Row],[Total Mintues]]/60</f>
        <v>17.733333333333334</v>
      </c>
      <c r="S834">
        <f>IFERROR(daily_activity3[[#This Row],[TotalDistance]]/daily_activity3[[#This Row],[TotalSteps]],0)</f>
        <v>7.5673092241516644E-4</v>
      </c>
      <c r="T834">
        <f>IFERROR(daily_activity3[[#This Row],[TrackerDistance]]/(daily_activity3[[#This Row],[Total Mintues]]*daily_activity3[[#This Row],[Step Length]]),0)</f>
        <v>5.8994360902255645</v>
      </c>
      <c r="U834">
        <v>0</v>
      </c>
      <c r="V834">
        <v>0</v>
      </c>
      <c r="W834">
        <v>0</v>
      </c>
    </row>
    <row r="835" spans="1:23" x14ac:dyDescent="0.3">
      <c r="A835">
        <v>6290855005</v>
      </c>
      <c r="B835" s="1">
        <v>42648</v>
      </c>
      <c r="C835" t="str">
        <f t="shared" ref="C835:C898" si="13">TEXT(B835,"dddd")</f>
        <v>Wednesday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1440</v>
      </c>
      <c r="P835">
        <v>0</v>
      </c>
      <c r="Q835">
        <f>SUM(daily_activity3[[#This Row],[VeryActiveMinutes]:[SedentaryMinutes]])</f>
        <v>1440</v>
      </c>
      <c r="R835">
        <f>daily_activity3[[#This Row],[Total Mintues]]/60</f>
        <v>24</v>
      </c>
      <c r="S835">
        <f>IFERROR(daily_activity3[[#This Row],[TotalDistance]]/daily_activity3[[#This Row],[TotalSteps]],0)</f>
        <v>0</v>
      </c>
      <c r="T835">
        <f>IFERROR(daily_activity3[[#This Row],[TrackerDistance]]/(daily_activity3[[#This Row],[Total Mintues]]*daily_activity3[[#This Row],[Step Length]]),0)</f>
        <v>0</v>
      </c>
      <c r="U835">
        <v>0</v>
      </c>
      <c r="V835">
        <v>0</v>
      </c>
      <c r="W835">
        <v>0</v>
      </c>
    </row>
    <row r="836" spans="1:23" x14ac:dyDescent="0.3">
      <c r="A836">
        <v>6775888955</v>
      </c>
      <c r="B836" s="1">
        <v>42708</v>
      </c>
      <c r="C836" t="str">
        <f t="shared" si="13"/>
        <v>Sunday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1440</v>
      </c>
      <c r="P836">
        <v>1841</v>
      </c>
      <c r="Q836">
        <f>SUM(daily_activity3[[#This Row],[VeryActiveMinutes]:[SedentaryMinutes]])</f>
        <v>1440</v>
      </c>
      <c r="R836">
        <f>daily_activity3[[#This Row],[Total Mintues]]/60</f>
        <v>24</v>
      </c>
      <c r="S836">
        <f>IFERROR(daily_activity3[[#This Row],[TotalDistance]]/daily_activity3[[#This Row],[TotalSteps]],0)</f>
        <v>0</v>
      </c>
      <c r="T836">
        <f>IFERROR(daily_activity3[[#This Row],[TrackerDistance]]/(daily_activity3[[#This Row],[Total Mintues]]*daily_activity3[[#This Row],[Step Length]]),0)</f>
        <v>0</v>
      </c>
      <c r="U836">
        <v>235</v>
      </c>
      <c r="V836">
        <v>260</v>
      </c>
      <c r="W836">
        <v>25</v>
      </c>
    </row>
    <row r="837" spans="1:23" x14ac:dyDescent="0.3">
      <c r="A837">
        <v>6775888955</v>
      </c>
      <c r="B837" s="1">
        <v>42374</v>
      </c>
      <c r="C837" t="str">
        <f t="shared" si="13"/>
        <v>Tuesday</v>
      </c>
      <c r="D837">
        <v>2487</v>
      </c>
      <c r="E837">
        <v>1.7799999710000001</v>
      </c>
      <c r="F837">
        <v>1.7799999710000001</v>
      </c>
      <c r="G837">
        <v>0</v>
      </c>
      <c r="H837">
        <v>0.47999998900000002</v>
      </c>
      <c r="I837">
        <v>0.62000000499999997</v>
      </c>
      <c r="J837">
        <v>0.68000000699999996</v>
      </c>
      <c r="K837">
        <v>0</v>
      </c>
      <c r="L837">
        <v>9</v>
      </c>
      <c r="M837">
        <v>34</v>
      </c>
      <c r="N837">
        <v>50</v>
      </c>
      <c r="O837">
        <v>1347</v>
      </c>
      <c r="P837">
        <v>2319</v>
      </c>
      <c r="Q837">
        <f>SUM(daily_activity3[[#This Row],[VeryActiveMinutes]:[SedentaryMinutes]])</f>
        <v>1440</v>
      </c>
      <c r="R837">
        <f>daily_activity3[[#This Row],[Total Mintues]]/60</f>
        <v>24</v>
      </c>
      <c r="S837">
        <f>IFERROR(daily_activity3[[#This Row],[TotalDistance]]/daily_activity3[[#This Row],[TotalSteps]],0)</f>
        <v>7.1572174145556903E-4</v>
      </c>
      <c r="T837">
        <f>IFERROR(daily_activity3[[#This Row],[TrackerDistance]]/(daily_activity3[[#This Row],[Total Mintues]]*daily_activity3[[#This Row],[Step Length]]),0)</f>
        <v>1.7270833333333333</v>
      </c>
      <c r="U837">
        <v>235</v>
      </c>
      <c r="V837">
        <v>260</v>
      </c>
      <c r="W837">
        <v>25</v>
      </c>
    </row>
    <row r="838" spans="1:23" x14ac:dyDescent="0.3">
      <c r="A838">
        <v>6775888955</v>
      </c>
      <c r="B838" s="1">
        <v>42405</v>
      </c>
      <c r="C838" t="str">
        <f t="shared" si="13"/>
        <v>Friday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1440</v>
      </c>
      <c r="P838">
        <v>1841</v>
      </c>
      <c r="Q838">
        <f>SUM(daily_activity3[[#This Row],[VeryActiveMinutes]:[SedentaryMinutes]])</f>
        <v>1440</v>
      </c>
      <c r="R838">
        <f>daily_activity3[[#This Row],[Total Mintues]]/60</f>
        <v>24</v>
      </c>
      <c r="S838">
        <f>IFERROR(daily_activity3[[#This Row],[TotalDistance]]/daily_activity3[[#This Row],[TotalSteps]],0)</f>
        <v>0</v>
      </c>
      <c r="T838">
        <f>IFERROR(daily_activity3[[#This Row],[TrackerDistance]]/(daily_activity3[[#This Row],[Total Mintues]]*daily_activity3[[#This Row],[Step Length]]),0)</f>
        <v>0</v>
      </c>
      <c r="U838">
        <v>235</v>
      </c>
      <c r="V838">
        <v>260</v>
      </c>
      <c r="W838">
        <v>25</v>
      </c>
    </row>
    <row r="839" spans="1:23" x14ac:dyDescent="0.3">
      <c r="A839">
        <v>6775888955</v>
      </c>
      <c r="B839" s="1">
        <v>42434</v>
      </c>
      <c r="C839" t="str">
        <f t="shared" si="13"/>
        <v>Saturday</v>
      </c>
      <c r="D839">
        <v>9</v>
      </c>
      <c r="E839">
        <v>0.01</v>
      </c>
      <c r="F839">
        <v>0.01</v>
      </c>
      <c r="G839">
        <v>0</v>
      </c>
      <c r="H839">
        <v>0</v>
      </c>
      <c r="I839">
        <v>0</v>
      </c>
      <c r="J839">
        <v>0.01</v>
      </c>
      <c r="K839">
        <v>0</v>
      </c>
      <c r="L839">
        <v>0</v>
      </c>
      <c r="M839">
        <v>0</v>
      </c>
      <c r="N839">
        <v>1</v>
      </c>
      <c r="O839">
        <v>1439</v>
      </c>
      <c r="P839">
        <v>1843</v>
      </c>
      <c r="Q839">
        <f>SUM(daily_activity3[[#This Row],[VeryActiveMinutes]:[SedentaryMinutes]])</f>
        <v>1440</v>
      </c>
      <c r="R839">
        <f>daily_activity3[[#This Row],[Total Mintues]]/60</f>
        <v>24</v>
      </c>
      <c r="S839">
        <f>IFERROR(daily_activity3[[#This Row],[TotalDistance]]/daily_activity3[[#This Row],[TotalSteps]],0)</f>
        <v>1.1111111111111111E-3</v>
      </c>
      <c r="T839">
        <f>IFERROR(daily_activity3[[#This Row],[TrackerDistance]]/(daily_activity3[[#This Row],[Total Mintues]]*daily_activity3[[#This Row],[Step Length]]),0)</f>
        <v>6.2499999999999995E-3</v>
      </c>
      <c r="U839">
        <v>235</v>
      </c>
      <c r="V839">
        <v>260</v>
      </c>
      <c r="W839">
        <v>25</v>
      </c>
    </row>
    <row r="840" spans="1:23" x14ac:dyDescent="0.3">
      <c r="A840">
        <v>6775888955</v>
      </c>
      <c r="B840" s="1">
        <v>42465</v>
      </c>
      <c r="C840" t="str">
        <f t="shared" si="13"/>
        <v>Tuesday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1440</v>
      </c>
      <c r="P840">
        <v>1841</v>
      </c>
      <c r="Q840">
        <f>SUM(daily_activity3[[#This Row],[VeryActiveMinutes]:[SedentaryMinutes]])</f>
        <v>1440</v>
      </c>
      <c r="R840">
        <f>daily_activity3[[#This Row],[Total Mintues]]/60</f>
        <v>24</v>
      </c>
      <c r="S840">
        <f>IFERROR(daily_activity3[[#This Row],[TotalDistance]]/daily_activity3[[#This Row],[TotalSteps]],0)</f>
        <v>0</v>
      </c>
      <c r="T840">
        <f>IFERROR(daily_activity3[[#This Row],[TrackerDistance]]/(daily_activity3[[#This Row],[Total Mintues]]*daily_activity3[[#This Row],[Step Length]]),0)</f>
        <v>0</v>
      </c>
      <c r="U840">
        <v>235</v>
      </c>
      <c r="V840">
        <v>260</v>
      </c>
      <c r="W840">
        <v>25</v>
      </c>
    </row>
    <row r="841" spans="1:23" x14ac:dyDescent="0.3">
      <c r="A841">
        <v>6775888955</v>
      </c>
      <c r="B841" s="1">
        <v>42495</v>
      </c>
      <c r="C841" t="str">
        <f t="shared" si="13"/>
        <v>Thursday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1440</v>
      </c>
      <c r="P841">
        <v>1841</v>
      </c>
      <c r="Q841">
        <f>SUM(daily_activity3[[#This Row],[VeryActiveMinutes]:[SedentaryMinutes]])</f>
        <v>1440</v>
      </c>
      <c r="R841">
        <f>daily_activity3[[#This Row],[Total Mintues]]/60</f>
        <v>24</v>
      </c>
      <c r="S841">
        <f>IFERROR(daily_activity3[[#This Row],[TotalDistance]]/daily_activity3[[#This Row],[TotalSteps]],0)</f>
        <v>0</v>
      </c>
      <c r="T841">
        <f>IFERROR(daily_activity3[[#This Row],[TrackerDistance]]/(daily_activity3[[#This Row],[Total Mintues]]*daily_activity3[[#This Row],[Step Length]]),0)</f>
        <v>0</v>
      </c>
      <c r="U841">
        <v>235</v>
      </c>
      <c r="V841">
        <v>260</v>
      </c>
      <c r="W841">
        <v>25</v>
      </c>
    </row>
    <row r="842" spans="1:23" x14ac:dyDescent="0.3">
      <c r="A842">
        <v>6775888955</v>
      </c>
      <c r="B842" s="1">
        <v>42526</v>
      </c>
      <c r="C842" t="str">
        <f t="shared" si="13"/>
        <v>Sunday</v>
      </c>
      <c r="D842">
        <v>4697</v>
      </c>
      <c r="E842">
        <v>3.369999886</v>
      </c>
      <c r="F842">
        <v>3.369999886</v>
      </c>
      <c r="G842">
        <v>0</v>
      </c>
      <c r="H842">
        <v>0.469999999</v>
      </c>
      <c r="I842">
        <v>0.93000000699999996</v>
      </c>
      <c r="J842">
        <v>1.9299999480000001</v>
      </c>
      <c r="K842">
        <v>0</v>
      </c>
      <c r="L842">
        <v>12</v>
      </c>
      <c r="M842">
        <v>35</v>
      </c>
      <c r="N842">
        <v>75</v>
      </c>
      <c r="O842">
        <v>1318</v>
      </c>
      <c r="P842">
        <v>2496</v>
      </c>
      <c r="Q842">
        <f>SUM(daily_activity3[[#This Row],[VeryActiveMinutes]:[SedentaryMinutes]])</f>
        <v>1440</v>
      </c>
      <c r="R842">
        <f>daily_activity3[[#This Row],[Total Mintues]]/60</f>
        <v>24</v>
      </c>
      <c r="S842">
        <f>IFERROR(daily_activity3[[#This Row],[TotalDistance]]/daily_activity3[[#This Row],[TotalSteps]],0)</f>
        <v>7.1747921779859484E-4</v>
      </c>
      <c r="T842">
        <f>IFERROR(daily_activity3[[#This Row],[TrackerDistance]]/(daily_activity3[[#This Row],[Total Mintues]]*daily_activity3[[#This Row],[Step Length]]),0)</f>
        <v>3.2618055555555561</v>
      </c>
      <c r="U842">
        <v>235</v>
      </c>
      <c r="V842">
        <v>260</v>
      </c>
      <c r="W842">
        <v>25</v>
      </c>
    </row>
    <row r="843" spans="1:23" x14ac:dyDescent="0.3">
      <c r="A843">
        <v>6775888955</v>
      </c>
      <c r="B843" s="1">
        <v>42556</v>
      </c>
      <c r="C843" t="str">
        <f t="shared" si="13"/>
        <v>Tuesday</v>
      </c>
      <c r="D843">
        <v>1967</v>
      </c>
      <c r="E843">
        <v>1.4099999670000001</v>
      </c>
      <c r="F843">
        <v>1.4099999670000001</v>
      </c>
      <c r="G843">
        <v>0</v>
      </c>
      <c r="H843">
        <v>0.12999999500000001</v>
      </c>
      <c r="I843">
        <v>0.23999999499999999</v>
      </c>
      <c r="J843">
        <v>1.0499999520000001</v>
      </c>
      <c r="K843">
        <v>0</v>
      </c>
      <c r="L843">
        <v>2</v>
      </c>
      <c r="M843">
        <v>5</v>
      </c>
      <c r="N843">
        <v>49</v>
      </c>
      <c r="O843">
        <v>551</v>
      </c>
      <c r="P843">
        <v>1032</v>
      </c>
      <c r="Q843">
        <f>SUM(daily_activity3[[#This Row],[VeryActiveMinutes]:[SedentaryMinutes]])</f>
        <v>607</v>
      </c>
      <c r="R843">
        <f>daily_activity3[[#This Row],[Total Mintues]]/60</f>
        <v>10.116666666666667</v>
      </c>
      <c r="S843">
        <f>IFERROR(daily_activity3[[#This Row],[TotalDistance]]/daily_activity3[[#This Row],[TotalSteps]],0)</f>
        <v>7.1682763955261829E-4</v>
      </c>
      <c r="T843">
        <f>IFERROR(daily_activity3[[#This Row],[TrackerDistance]]/(daily_activity3[[#This Row],[Total Mintues]]*daily_activity3[[#This Row],[Step Length]]),0)</f>
        <v>3.2405271828665563</v>
      </c>
      <c r="U843">
        <v>235</v>
      </c>
      <c r="V843">
        <v>260</v>
      </c>
      <c r="W843">
        <v>25</v>
      </c>
    </row>
    <row r="844" spans="1:23" x14ac:dyDescent="0.3">
      <c r="A844">
        <v>6962181067</v>
      </c>
      <c r="B844" s="1">
        <v>42708</v>
      </c>
      <c r="C844" t="str">
        <f t="shared" si="13"/>
        <v>Sunday</v>
      </c>
      <c r="D844">
        <v>10199</v>
      </c>
      <c r="E844">
        <v>6.7399997709999999</v>
      </c>
      <c r="F844">
        <v>6.7399997709999999</v>
      </c>
      <c r="G844">
        <v>0</v>
      </c>
      <c r="H844">
        <v>3.4000000950000002</v>
      </c>
      <c r="I844">
        <v>0.829999983</v>
      </c>
      <c r="J844">
        <v>2.5099999899999998</v>
      </c>
      <c r="K844">
        <v>0</v>
      </c>
      <c r="L844">
        <v>50</v>
      </c>
      <c r="M844">
        <v>14</v>
      </c>
      <c r="N844">
        <v>189</v>
      </c>
      <c r="O844">
        <v>796</v>
      </c>
      <c r="P844">
        <v>1994</v>
      </c>
      <c r="Q844">
        <f>SUM(daily_activity3[[#This Row],[VeryActiveMinutes]:[SedentaryMinutes]])</f>
        <v>1049</v>
      </c>
      <c r="R844">
        <f>daily_activity3[[#This Row],[Total Mintues]]/60</f>
        <v>17.483333333333334</v>
      </c>
      <c r="S844">
        <f>IFERROR(daily_activity3[[#This Row],[TotalDistance]]/daily_activity3[[#This Row],[TotalSteps]],0)</f>
        <v>6.6084908040003919E-4</v>
      </c>
      <c r="T844">
        <f>IFERROR(daily_activity3[[#This Row],[TrackerDistance]]/(daily_activity3[[#This Row],[Total Mintues]]*daily_activity3[[#This Row],[Step Length]]),0)</f>
        <v>9.7225929456625355</v>
      </c>
      <c r="U844">
        <v>630</v>
      </c>
      <c r="V844">
        <v>679</v>
      </c>
      <c r="W844">
        <v>49</v>
      </c>
    </row>
    <row r="845" spans="1:23" x14ac:dyDescent="0.3">
      <c r="A845">
        <v>6962181067</v>
      </c>
      <c r="B845" s="1">
        <v>42374</v>
      </c>
      <c r="C845" t="str">
        <f t="shared" si="13"/>
        <v>Tuesday</v>
      </c>
      <c r="D845">
        <v>5454</v>
      </c>
      <c r="E845">
        <v>3.6099998950000001</v>
      </c>
      <c r="F845">
        <v>3.6099998950000001</v>
      </c>
      <c r="G845">
        <v>0</v>
      </c>
      <c r="H845">
        <v>0</v>
      </c>
      <c r="I845">
        <v>0</v>
      </c>
      <c r="J845">
        <v>3.6099998950000001</v>
      </c>
      <c r="K845">
        <v>0</v>
      </c>
      <c r="L845">
        <v>0</v>
      </c>
      <c r="M845">
        <v>0</v>
      </c>
      <c r="N845">
        <v>215</v>
      </c>
      <c r="O845">
        <v>722</v>
      </c>
      <c r="P845">
        <v>1740</v>
      </c>
      <c r="Q845">
        <f>SUM(daily_activity3[[#This Row],[VeryActiveMinutes]:[SedentaryMinutes]])</f>
        <v>937</v>
      </c>
      <c r="R845">
        <f>daily_activity3[[#This Row],[Total Mintues]]/60</f>
        <v>15.616666666666667</v>
      </c>
      <c r="S845">
        <f>IFERROR(daily_activity3[[#This Row],[TotalDistance]]/daily_activity3[[#This Row],[TotalSteps]],0)</f>
        <v>6.618995040337367E-4</v>
      </c>
      <c r="T845">
        <f>IFERROR(daily_activity3[[#This Row],[TrackerDistance]]/(daily_activity3[[#This Row],[Total Mintues]]*daily_activity3[[#This Row],[Step Length]]),0)</f>
        <v>5.820704375667022</v>
      </c>
      <c r="U845">
        <v>630</v>
      </c>
      <c r="V845">
        <v>679</v>
      </c>
      <c r="W845">
        <v>49</v>
      </c>
    </row>
    <row r="846" spans="1:23" x14ac:dyDescent="0.3">
      <c r="A846">
        <v>6962181067</v>
      </c>
      <c r="B846" s="1">
        <v>42405</v>
      </c>
      <c r="C846" t="str">
        <f t="shared" si="13"/>
        <v>Friday</v>
      </c>
      <c r="D846">
        <v>12912</v>
      </c>
      <c r="E846">
        <v>8.5399999619999996</v>
      </c>
      <c r="F846">
        <v>8.5399999619999996</v>
      </c>
      <c r="G846">
        <v>0</v>
      </c>
      <c r="H846">
        <v>1.2000000479999999</v>
      </c>
      <c r="I846">
        <v>2</v>
      </c>
      <c r="J846">
        <v>5.3400001530000001</v>
      </c>
      <c r="K846">
        <v>0</v>
      </c>
      <c r="L846">
        <v>18</v>
      </c>
      <c r="M846">
        <v>39</v>
      </c>
      <c r="N846">
        <v>313</v>
      </c>
      <c r="O846">
        <v>655</v>
      </c>
      <c r="P846">
        <v>2162</v>
      </c>
      <c r="Q846">
        <f>SUM(daily_activity3[[#This Row],[VeryActiveMinutes]:[SedentaryMinutes]])</f>
        <v>1025</v>
      </c>
      <c r="R846">
        <f>daily_activity3[[#This Row],[Total Mintues]]/60</f>
        <v>17.083333333333332</v>
      </c>
      <c r="S846">
        <f>IFERROR(daily_activity3[[#This Row],[TotalDistance]]/daily_activity3[[#This Row],[TotalSteps]],0)</f>
        <v>6.6140024488847585E-4</v>
      </c>
      <c r="T846">
        <f>IFERROR(daily_activity3[[#This Row],[TrackerDistance]]/(daily_activity3[[#This Row],[Total Mintues]]*daily_activity3[[#This Row],[Step Length]]),0)</f>
        <v>12.597073170731706</v>
      </c>
      <c r="U846">
        <v>630</v>
      </c>
      <c r="V846">
        <v>679</v>
      </c>
      <c r="W846">
        <v>49</v>
      </c>
    </row>
    <row r="847" spans="1:23" x14ac:dyDescent="0.3">
      <c r="A847">
        <v>6962181067</v>
      </c>
      <c r="B847" s="1">
        <v>42434</v>
      </c>
      <c r="C847" t="str">
        <f t="shared" si="13"/>
        <v>Saturday</v>
      </c>
      <c r="D847">
        <v>12109</v>
      </c>
      <c r="E847">
        <v>8.1199998860000004</v>
      </c>
      <c r="F847">
        <v>8.1199998860000004</v>
      </c>
      <c r="G847">
        <v>0</v>
      </c>
      <c r="H847">
        <v>1.7400000099999999</v>
      </c>
      <c r="I847">
        <v>2.039999962</v>
      </c>
      <c r="J847">
        <v>4.329999924</v>
      </c>
      <c r="K847">
        <v>0</v>
      </c>
      <c r="L847">
        <v>21</v>
      </c>
      <c r="M847">
        <v>36</v>
      </c>
      <c r="N847">
        <v>267</v>
      </c>
      <c r="O847">
        <v>654</v>
      </c>
      <c r="P847">
        <v>2072</v>
      </c>
      <c r="Q847">
        <f>SUM(daily_activity3[[#This Row],[VeryActiveMinutes]:[SedentaryMinutes]])</f>
        <v>978</v>
      </c>
      <c r="R847">
        <f>daily_activity3[[#This Row],[Total Mintues]]/60</f>
        <v>16.3</v>
      </c>
      <c r="S847">
        <f>IFERROR(daily_activity3[[#This Row],[TotalDistance]]/daily_activity3[[#This Row],[TotalSteps]],0)</f>
        <v>6.7057559550747381E-4</v>
      </c>
      <c r="T847">
        <f>IFERROR(daily_activity3[[#This Row],[TrackerDistance]]/(daily_activity3[[#This Row],[Total Mintues]]*daily_activity3[[#This Row],[Step Length]]),0)</f>
        <v>12.381390593047035</v>
      </c>
      <c r="U847">
        <v>630</v>
      </c>
      <c r="V847">
        <v>679</v>
      </c>
      <c r="W847">
        <v>49</v>
      </c>
    </row>
    <row r="848" spans="1:23" x14ac:dyDescent="0.3">
      <c r="A848">
        <v>6962181067</v>
      </c>
      <c r="B848" s="1">
        <v>42465</v>
      </c>
      <c r="C848" t="str">
        <f t="shared" si="13"/>
        <v>Tuesday</v>
      </c>
      <c r="D848">
        <v>10147</v>
      </c>
      <c r="E848">
        <v>6.7100000380000004</v>
      </c>
      <c r="F848">
        <v>6.7100000380000004</v>
      </c>
      <c r="G848">
        <v>0</v>
      </c>
      <c r="H848">
        <v>0.469999999</v>
      </c>
      <c r="I848">
        <v>1.6799999480000001</v>
      </c>
      <c r="J848">
        <v>4.5500001909999996</v>
      </c>
      <c r="K848">
        <v>0</v>
      </c>
      <c r="L848">
        <v>15</v>
      </c>
      <c r="M848">
        <v>36</v>
      </c>
      <c r="N848">
        <v>284</v>
      </c>
      <c r="O848">
        <v>683</v>
      </c>
      <c r="P848">
        <v>2086</v>
      </c>
      <c r="Q848">
        <f>SUM(daily_activity3[[#This Row],[VeryActiveMinutes]:[SedentaryMinutes]])</f>
        <v>1018</v>
      </c>
      <c r="R848">
        <f>daily_activity3[[#This Row],[Total Mintues]]/60</f>
        <v>16.966666666666665</v>
      </c>
      <c r="S848">
        <f>IFERROR(daily_activity3[[#This Row],[TotalDistance]]/daily_activity3[[#This Row],[TotalSteps]],0)</f>
        <v>6.6127919956637435E-4</v>
      </c>
      <c r="T848">
        <f>IFERROR(daily_activity3[[#This Row],[TrackerDistance]]/(daily_activity3[[#This Row],[Total Mintues]]*daily_activity3[[#This Row],[Step Length]]),0)</f>
        <v>9.9675834970530452</v>
      </c>
      <c r="U848">
        <v>630</v>
      </c>
      <c r="V848">
        <v>679</v>
      </c>
      <c r="W848">
        <v>49</v>
      </c>
    </row>
    <row r="849" spans="1:23" x14ac:dyDescent="0.3">
      <c r="A849">
        <v>6962181067</v>
      </c>
      <c r="B849" s="1">
        <v>42495</v>
      </c>
      <c r="C849" t="str">
        <f t="shared" si="13"/>
        <v>Thursday</v>
      </c>
      <c r="D849">
        <v>10524</v>
      </c>
      <c r="E849">
        <v>6.9600000380000004</v>
      </c>
      <c r="F849">
        <v>6.9600000380000004</v>
      </c>
      <c r="G849">
        <v>0</v>
      </c>
      <c r="H849">
        <v>0.99000001000000004</v>
      </c>
      <c r="I849">
        <v>1.1599999670000001</v>
      </c>
      <c r="J849">
        <v>4.8099999430000002</v>
      </c>
      <c r="K849">
        <v>0</v>
      </c>
      <c r="L849">
        <v>14</v>
      </c>
      <c r="M849">
        <v>22</v>
      </c>
      <c r="N849">
        <v>305</v>
      </c>
      <c r="O849">
        <v>591</v>
      </c>
      <c r="P849">
        <v>2066</v>
      </c>
      <c r="Q849">
        <f>SUM(daily_activity3[[#This Row],[VeryActiveMinutes]:[SedentaryMinutes]])</f>
        <v>932</v>
      </c>
      <c r="R849">
        <f>daily_activity3[[#This Row],[Total Mintues]]/60</f>
        <v>15.533333333333333</v>
      </c>
      <c r="S849">
        <f>IFERROR(daily_activity3[[#This Row],[TotalDistance]]/daily_activity3[[#This Row],[TotalSteps]],0)</f>
        <v>6.6134549961991643E-4</v>
      </c>
      <c r="T849">
        <f>IFERROR(daily_activity3[[#This Row],[TrackerDistance]]/(daily_activity3[[#This Row],[Total Mintues]]*daily_activity3[[#This Row],[Step Length]]),0)</f>
        <v>11.291845493562231</v>
      </c>
      <c r="U849">
        <v>630</v>
      </c>
      <c r="V849">
        <v>679</v>
      </c>
      <c r="W849">
        <v>49</v>
      </c>
    </row>
    <row r="850" spans="1:23" x14ac:dyDescent="0.3">
      <c r="A850">
        <v>6962181067</v>
      </c>
      <c r="B850" s="1">
        <v>42526</v>
      </c>
      <c r="C850" t="str">
        <f t="shared" si="13"/>
        <v>Sunday</v>
      </c>
      <c r="D850">
        <v>5908</v>
      </c>
      <c r="E850">
        <v>3.9100000860000002</v>
      </c>
      <c r="F850">
        <v>3.9100000860000002</v>
      </c>
      <c r="G850">
        <v>0</v>
      </c>
      <c r="H850">
        <v>0</v>
      </c>
      <c r="I850">
        <v>0</v>
      </c>
      <c r="J850">
        <v>3.9100000860000002</v>
      </c>
      <c r="K850">
        <v>0</v>
      </c>
      <c r="L850">
        <v>0</v>
      </c>
      <c r="M850">
        <v>0</v>
      </c>
      <c r="N850">
        <v>299</v>
      </c>
      <c r="O850">
        <v>717</v>
      </c>
      <c r="P850">
        <v>1850</v>
      </c>
      <c r="Q850">
        <f>SUM(daily_activity3[[#This Row],[VeryActiveMinutes]:[SedentaryMinutes]])</f>
        <v>1016</v>
      </c>
      <c r="R850">
        <f>daily_activity3[[#This Row],[Total Mintues]]/60</f>
        <v>16.933333333333334</v>
      </c>
      <c r="S850">
        <f>IFERROR(daily_activity3[[#This Row],[TotalDistance]]/daily_activity3[[#This Row],[TotalSteps]],0)</f>
        <v>6.6181450338524033E-4</v>
      </c>
      <c r="T850">
        <f>IFERROR(daily_activity3[[#This Row],[TrackerDistance]]/(daily_activity3[[#This Row],[Total Mintues]]*daily_activity3[[#This Row],[Step Length]]),0)</f>
        <v>5.8149606299212611</v>
      </c>
      <c r="U850">
        <v>630</v>
      </c>
      <c r="V850">
        <v>679</v>
      </c>
      <c r="W850">
        <v>49</v>
      </c>
    </row>
    <row r="851" spans="1:23" x14ac:dyDescent="0.3">
      <c r="A851">
        <v>6962181067</v>
      </c>
      <c r="B851" s="1">
        <v>42556</v>
      </c>
      <c r="C851" t="str">
        <f t="shared" si="13"/>
        <v>Tuesday</v>
      </c>
      <c r="D851">
        <v>6815</v>
      </c>
      <c r="E851">
        <v>4.5</v>
      </c>
      <c r="F851">
        <v>4.5</v>
      </c>
      <c r="G851">
        <v>0</v>
      </c>
      <c r="H851">
        <v>0</v>
      </c>
      <c r="I851">
        <v>0</v>
      </c>
      <c r="J851">
        <v>4.5</v>
      </c>
      <c r="K851">
        <v>0</v>
      </c>
      <c r="L851">
        <v>0</v>
      </c>
      <c r="M851">
        <v>0</v>
      </c>
      <c r="N851">
        <v>328</v>
      </c>
      <c r="O851">
        <v>745</v>
      </c>
      <c r="P851">
        <v>1947</v>
      </c>
      <c r="Q851">
        <f>SUM(daily_activity3[[#This Row],[VeryActiveMinutes]:[SedentaryMinutes]])</f>
        <v>1073</v>
      </c>
      <c r="R851">
        <f>daily_activity3[[#This Row],[Total Mintues]]/60</f>
        <v>17.883333333333333</v>
      </c>
      <c r="S851">
        <f>IFERROR(daily_activity3[[#This Row],[TotalDistance]]/daily_activity3[[#This Row],[TotalSteps]],0)</f>
        <v>6.6030814380044016E-4</v>
      </c>
      <c r="T851">
        <f>IFERROR(daily_activity3[[#This Row],[TrackerDistance]]/(daily_activity3[[#This Row],[Total Mintues]]*daily_activity3[[#This Row],[Step Length]]),0)</f>
        <v>6.3513513513513518</v>
      </c>
      <c r="U851">
        <v>630</v>
      </c>
      <c r="V851">
        <v>679</v>
      </c>
      <c r="W851">
        <v>49</v>
      </c>
    </row>
    <row r="852" spans="1:23" x14ac:dyDescent="0.3">
      <c r="A852">
        <v>6962181067</v>
      </c>
      <c r="B852" s="1">
        <v>42587</v>
      </c>
      <c r="C852" t="str">
        <f t="shared" si="13"/>
        <v>Friday</v>
      </c>
      <c r="D852">
        <v>4188</v>
      </c>
      <c r="E852">
        <v>2.7699999809999998</v>
      </c>
      <c r="F852">
        <v>2.7699999809999998</v>
      </c>
      <c r="G852">
        <v>0</v>
      </c>
      <c r="H852">
        <v>0</v>
      </c>
      <c r="I852">
        <v>0.519999981</v>
      </c>
      <c r="J852">
        <v>2.25</v>
      </c>
      <c r="K852">
        <v>0</v>
      </c>
      <c r="L852">
        <v>0</v>
      </c>
      <c r="M852">
        <v>14</v>
      </c>
      <c r="N852">
        <v>151</v>
      </c>
      <c r="O852">
        <v>709</v>
      </c>
      <c r="P852">
        <v>1659</v>
      </c>
      <c r="Q852">
        <f>SUM(daily_activity3[[#This Row],[VeryActiveMinutes]:[SedentaryMinutes]])</f>
        <v>874</v>
      </c>
      <c r="R852">
        <f>daily_activity3[[#This Row],[Total Mintues]]/60</f>
        <v>14.566666666666666</v>
      </c>
      <c r="S852">
        <f>IFERROR(daily_activity3[[#This Row],[TotalDistance]]/daily_activity3[[#This Row],[TotalSteps]],0)</f>
        <v>6.6141355802292259E-4</v>
      </c>
      <c r="T852">
        <f>IFERROR(daily_activity3[[#This Row],[TrackerDistance]]/(daily_activity3[[#This Row],[Total Mintues]]*daily_activity3[[#This Row],[Step Length]]),0)</f>
        <v>4.7917620137299766</v>
      </c>
      <c r="U852">
        <v>630</v>
      </c>
      <c r="V852">
        <v>679</v>
      </c>
      <c r="W852">
        <v>49</v>
      </c>
    </row>
    <row r="853" spans="1:23" x14ac:dyDescent="0.3">
      <c r="A853">
        <v>6962181067</v>
      </c>
      <c r="B853" s="1">
        <v>42618</v>
      </c>
      <c r="C853" t="str">
        <f t="shared" si="13"/>
        <v>Monday</v>
      </c>
      <c r="D853">
        <v>12342</v>
      </c>
      <c r="E853">
        <v>8.7200002669999996</v>
      </c>
      <c r="F853">
        <v>8.6800003050000001</v>
      </c>
      <c r="G853">
        <v>3.1678218839999999</v>
      </c>
      <c r="H853">
        <v>3.9000000950000002</v>
      </c>
      <c r="I853">
        <v>1.1799999480000001</v>
      </c>
      <c r="J853">
        <v>3.6500000950000002</v>
      </c>
      <c r="K853">
        <v>0</v>
      </c>
      <c r="L853">
        <v>43</v>
      </c>
      <c r="M853">
        <v>21</v>
      </c>
      <c r="N853">
        <v>231</v>
      </c>
      <c r="O853">
        <v>607</v>
      </c>
      <c r="P853">
        <v>2105</v>
      </c>
      <c r="Q853">
        <f>SUM(daily_activity3[[#This Row],[VeryActiveMinutes]:[SedentaryMinutes]])</f>
        <v>902</v>
      </c>
      <c r="R853">
        <f>daily_activity3[[#This Row],[Total Mintues]]/60</f>
        <v>15.033333333333333</v>
      </c>
      <c r="S853">
        <f>IFERROR(daily_activity3[[#This Row],[TotalDistance]]/daily_activity3[[#This Row],[TotalSteps]],0)</f>
        <v>7.0653056773618535E-4</v>
      </c>
      <c r="T853">
        <f>IFERROR(daily_activity3[[#This Row],[TrackerDistance]]/(daily_activity3[[#This Row],[Total Mintues]]*daily_activity3[[#This Row],[Step Length]]),0)</f>
        <v>13.620161171417251</v>
      </c>
      <c r="U853">
        <v>630</v>
      </c>
      <c r="V853">
        <v>679</v>
      </c>
      <c r="W853">
        <v>49</v>
      </c>
    </row>
    <row r="854" spans="1:23" x14ac:dyDescent="0.3">
      <c r="A854">
        <v>6962181067</v>
      </c>
      <c r="B854" s="1">
        <v>42648</v>
      </c>
      <c r="C854" t="str">
        <f t="shared" si="13"/>
        <v>Wednesday</v>
      </c>
      <c r="D854">
        <v>15448</v>
      </c>
      <c r="E854">
        <v>10.210000040000001</v>
      </c>
      <c r="F854">
        <v>10.210000040000001</v>
      </c>
      <c r="G854">
        <v>0</v>
      </c>
      <c r="H854">
        <v>3.4700000289999999</v>
      </c>
      <c r="I854">
        <v>1.75</v>
      </c>
      <c r="J854">
        <v>4.9899997709999999</v>
      </c>
      <c r="K854">
        <v>0</v>
      </c>
      <c r="L854">
        <v>62</v>
      </c>
      <c r="M854">
        <v>34</v>
      </c>
      <c r="N854">
        <v>275</v>
      </c>
      <c r="O854">
        <v>626</v>
      </c>
      <c r="P854">
        <v>2361</v>
      </c>
      <c r="Q854">
        <f>SUM(daily_activity3[[#This Row],[VeryActiveMinutes]:[SedentaryMinutes]])</f>
        <v>997</v>
      </c>
      <c r="R854">
        <f>daily_activity3[[#This Row],[Total Mintues]]/60</f>
        <v>16.616666666666667</v>
      </c>
      <c r="S854">
        <f>IFERROR(daily_activity3[[#This Row],[TotalDistance]]/daily_activity3[[#This Row],[TotalSteps]],0)</f>
        <v>6.6092698342827549E-4</v>
      </c>
      <c r="T854">
        <f>IFERROR(daily_activity3[[#This Row],[TrackerDistance]]/(daily_activity3[[#This Row],[Total Mintues]]*daily_activity3[[#This Row],[Step Length]]),0)</f>
        <v>15.494483450351055</v>
      </c>
      <c r="U854">
        <v>630</v>
      </c>
      <c r="V854">
        <v>679</v>
      </c>
      <c r="W854">
        <v>49</v>
      </c>
    </row>
    <row r="855" spans="1:23" x14ac:dyDescent="0.3">
      <c r="A855">
        <v>6962181067</v>
      </c>
      <c r="B855" s="1">
        <v>42679</v>
      </c>
      <c r="C855" t="str">
        <f t="shared" si="13"/>
        <v>Saturday</v>
      </c>
      <c r="D855">
        <v>6722</v>
      </c>
      <c r="E855">
        <v>4.4400000569999998</v>
      </c>
      <c r="F855">
        <v>4.4400000569999998</v>
      </c>
      <c r="G855">
        <v>0</v>
      </c>
      <c r="H855">
        <v>1.4900000099999999</v>
      </c>
      <c r="I855">
        <v>0.310000002</v>
      </c>
      <c r="J855">
        <v>2.6500000950000002</v>
      </c>
      <c r="K855">
        <v>0</v>
      </c>
      <c r="L855">
        <v>24</v>
      </c>
      <c r="M855">
        <v>7</v>
      </c>
      <c r="N855">
        <v>199</v>
      </c>
      <c r="O855">
        <v>709</v>
      </c>
      <c r="P855">
        <v>1855</v>
      </c>
      <c r="Q855">
        <f>SUM(daily_activity3[[#This Row],[VeryActiveMinutes]:[SedentaryMinutes]])</f>
        <v>939</v>
      </c>
      <c r="R855">
        <f>daily_activity3[[#This Row],[Total Mintues]]/60</f>
        <v>15.65</v>
      </c>
      <c r="S855">
        <f>IFERROR(daily_activity3[[#This Row],[TotalDistance]]/daily_activity3[[#This Row],[TotalSteps]],0)</f>
        <v>6.6051771154418328E-4</v>
      </c>
      <c r="T855">
        <f>IFERROR(daily_activity3[[#This Row],[TrackerDistance]]/(daily_activity3[[#This Row],[Total Mintues]]*daily_activity3[[#This Row],[Step Length]]),0)</f>
        <v>7.1586794462193817</v>
      </c>
      <c r="U855">
        <v>630</v>
      </c>
      <c r="V855">
        <v>679</v>
      </c>
      <c r="W855">
        <v>49</v>
      </c>
    </row>
    <row r="856" spans="1:23" x14ac:dyDescent="0.3">
      <c r="A856">
        <v>6962181067</v>
      </c>
      <c r="B856" s="1">
        <v>42709</v>
      </c>
      <c r="C856" t="str">
        <f t="shared" si="13"/>
        <v>Monday</v>
      </c>
      <c r="D856">
        <v>3587</v>
      </c>
      <c r="E856">
        <v>2.369999886</v>
      </c>
      <c r="F856">
        <v>2.369999886</v>
      </c>
      <c r="G856">
        <v>0</v>
      </c>
      <c r="H856">
        <v>0</v>
      </c>
      <c r="I856">
        <v>0.25</v>
      </c>
      <c r="J856">
        <v>2.1099998950000001</v>
      </c>
      <c r="K856">
        <v>0</v>
      </c>
      <c r="L856">
        <v>0</v>
      </c>
      <c r="M856">
        <v>8</v>
      </c>
      <c r="N856">
        <v>105</v>
      </c>
      <c r="O856">
        <v>127</v>
      </c>
      <c r="P856">
        <v>928</v>
      </c>
      <c r="Q856">
        <f>SUM(daily_activity3[[#This Row],[VeryActiveMinutes]:[SedentaryMinutes]])</f>
        <v>240</v>
      </c>
      <c r="R856">
        <f>daily_activity3[[#This Row],[Total Mintues]]/60</f>
        <v>4</v>
      </c>
      <c r="S856">
        <f>IFERROR(daily_activity3[[#This Row],[TotalDistance]]/daily_activity3[[#This Row],[TotalSteps]],0)</f>
        <v>6.6071923222748815E-4</v>
      </c>
      <c r="T856">
        <f>IFERROR(daily_activity3[[#This Row],[TrackerDistance]]/(daily_activity3[[#This Row],[Total Mintues]]*daily_activity3[[#This Row],[Step Length]]),0)</f>
        <v>14.945833333333333</v>
      </c>
      <c r="U856">
        <v>630</v>
      </c>
      <c r="V856">
        <v>679</v>
      </c>
      <c r="W856">
        <v>49</v>
      </c>
    </row>
    <row r="857" spans="1:23" x14ac:dyDescent="0.3">
      <c r="A857">
        <v>7007744171</v>
      </c>
      <c r="B857" s="1">
        <v>42708</v>
      </c>
      <c r="C857" t="str">
        <f t="shared" si="13"/>
        <v>Sunday</v>
      </c>
      <c r="D857">
        <v>14172</v>
      </c>
      <c r="E857">
        <v>10.289999959999999</v>
      </c>
      <c r="F857">
        <v>9.4799995419999998</v>
      </c>
      <c r="G857">
        <v>4.869782925</v>
      </c>
      <c r="H857">
        <v>4.5</v>
      </c>
      <c r="I857">
        <v>0.37999999499999998</v>
      </c>
      <c r="J857">
        <v>5.4099998469999999</v>
      </c>
      <c r="K857">
        <v>0</v>
      </c>
      <c r="L857">
        <v>53</v>
      </c>
      <c r="M857">
        <v>8</v>
      </c>
      <c r="N857">
        <v>355</v>
      </c>
      <c r="O857">
        <v>1024</v>
      </c>
      <c r="P857">
        <v>2937</v>
      </c>
      <c r="Q857">
        <f>SUM(daily_activity3[[#This Row],[VeryActiveMinutes]:[SedentaryMinutes]])</f>
        <v>1440</v>
      </c>
      <c r="R857">
        <f>daily_activity3[[#This Row],[Total Mintues]]/60</f>
        <v>24</v>
      </c>
      <c r="S857">
        <f>IFERROR(daily_activity3[[#This Row],[TotalDistance]]/daily_activity3[[#This Row],[TotalSteps]],0)</f>
        <v>7.2607959074230872E-4</v>
      </c>
      <c r="T857">
        <f>IFERROR(daily_activity3[[#This Row],[TrackerDistance]]/(daily_activity3[[#This Row],[Total Mintues]]*daily_activity3[[#This Row],[Step Length]]),0)</f>
        <v>9.0669578090568486</v>
      </c>
      <c r="U857">
        <v>79</v>
      </c>
      <c r="V857">
        <v>82</v>
      </c>
      <c r="W857">
        <v>3</v>
      </c>
    </row>
    <row r="858" spans="1:23" x14ac:dyDescent="0.3">
      <c r="A858">
        <v>7007744171</v>
      </c>
      <c r="B858" s="1">
        <v>42374</v>
      </c>
      <c r="C858" t="str">
        <f t="shared" si="13"/>
        <v>Tuesday</v>
      </c>
      <c r="D858">
        <v>5600</v>
      </c>
      <c r="E858">
        <v>3.75</v>
      </c>
      <c r="F858">
        <v>3.75</v>
      </c>
      <c r="G858">
        <v>0</v>
      </c>
      <c r="H858">
        <v>0</v>
      </c>
      <c r="I858">
        <v>0</v>
      </c>
      <c r="J858">
        <v>3.75</v>
      </c>
      <c r="K858">
        <v>0</v>
      </c>
      <c r="L858">
        <v>0</v>
      </c>
      <c r="M858">
        <v>0</v>
      </c>
      <c r="N858">
        <v>237</v>
      </c>
      <c r="O858">
        <v>1142</v>
      </c>
      <c r="P858">
        <v>2225</v>
      </c>
      <c r="Q858">
        <f>SUM(daily_activity3[[#This Row],[VeryActiveMinutes]:[SedentaryMinutes]])</f>
        <v>1379</v>
      </c>
      <c r="R858">
        <f>daily_activity3[[#This Row],[Total Mintues]]/60</f>
        <v>22.983333333333334</v>
      </c>
      <c r="S858">
        <f>IFERROR(daily_activity3[[#This Row],[TotalDistance]]/daily_activity3[[#This Row],[TotalSteps]],0)</f>
        <v>6.6964285714285715E-4</v>
      </c>
      <c r="T858">
        <f>IFERROR(daily_activity3[[#This Row],[TrackerDistance]]/(daily_activity3[[#This Row],[Total Mintues]]*daily_activity3[[#This Row],[Step Length]]),0)</f>
        <v>4.0609137055837561</v>
      </c>
      <c r="U858">
        <v>79</v>
      </c>
      <c r="V858">
        <v>82</v>
      </c>
      <c r="W858">
        <v>3</v>
      </c>
    </row>
    <row r="859" spans="1:23" x14ac:dyDescent="0.3">
      <c r="A859">
        <v>7007744171</v>
      </c>
      <c r="B859" s="1">
        <v>42405</v>
      </c>
      <c r="C859" t="str">
        <f t="shared" si="13"/>
        <v>Friday</v>
      </c>
      <c r="D859">
        <v>13041</v>
      </c>
      <c r="E859">
        <v>9.1800003050000001</v>
      </c>
      <c r="F859">
        <v>8.7200002669999996</v>
      </c>
      <c r="G859">
        <v>2.8323259350000001</v>
      </c>
      <c r="H859">
        <v>4.6399998660000001</v>
      </c>
      <c r="I859">
        <v>0.69999998799999996</v>
      </c>
      <c r="J859">
        <v>3.829999924</v>
      </c>
      <c r="K859">
        <v>0</v>
      </c>
      <c r="L859">
        <v>64</v>
      </c>
      <c r="M859">
        <v>14</v>
      </c>
      <c r="N859">
        <v>250</v>
      </c>
      <c r="O859">
        <v>1112</v>
      </c>
      <c r="P859">
        <v>2642</v>
      </c>
      <c r="Q859">
        <f>SUM(daily_activity3[[#This Row],[VeryActiveMinutes]:[SedentaryMinutes]])</f>
        <v>1440</v>
      </c>
      <c r="R859">
        <f>daily_activity3[[#This Row],[Total Mintues]]/60</f>
        <v>24</v>
      </c>
      <c r="S859">
        <f>IFERROR(daily_activity3[[#This Row],[TotalDistance]]/daily_activity3[[#This Row],[TotalSteps]],0)</f>
        <v>7.0393377079978534E-4</v>
      </c>
      <c r="T859">
        <f>IFERROR(daily_activity3[[#This Row],[TrackerDistance]]/(daily_activity3[[#This Row],[Total Mintues]]*daily_activity3[[#This Row],[Step Length]]),0)</f>
        <v>8.6024509579816115</v>
      </c>
      <c r="U859">
        <v>79</v>
      </c>
      <c r="V859">
        <v>82</v>
      </c>
      <c r="W859">
        <v>3</v>
      </c>
    </row>
    <row r="860" spans="1:23" x14ac:dyDescent="0.3">
      <c r="A860">
        <v>7007744171</v>
      </c>
      <c r="B860" s="1">
        <v>42434</v>
      </c>
      <c r="C860" t="str">
        <f t="shared" si="13"/>
        <v>Saturday</v>
      </c>
      <c r="D860">
        <v>14510</v>
      </c>
      <c r="E860">
        <v>10.869999890000001</v>
      </c>
      <c r="F860">
        <v>9.7100000380000004</v>
      </c>
      <c r="G860">
        <v>4.9123678210000001</v>
      </c>
      <c r="H860">
        <v>4.4800000190000002</v>
      </c>
      <c r="I860">
        <v>1.019999981</v>
      </c>
      <c r="J860">
        <v>5.3600001339999999</v>
      </c>
      <c r="K860">
        <v>0</v>
      </c>
      <c r="L860">
        <v>58</v>
      </c>
      <c r="M860">
        <v>31</v>
      </c>
      <c r="N860">
        <v>330</v>
      </c>
      <c r="O860">
        <v>1021</v>
      </c>
      <c r="P860">
        <v>2976</v>
      </c>
      <c r="Q860">
        <f>SUM(daily_activity3[[#This Row],[VeryActiveMinutes]:[SedentaryMinutes]])</f>
        <v>1440</v>
      </c>
      <c r="R860">
        <f>daily_activity3[[#This Row],[Total Mintues]]/60</f>
        <v>24</v>
      </c>
      <c r="S860">
        <f>IFERROR(daily_activity3[[#This Row],[TotalDistance]]/daily_activity3[[#This Row],[TotalSteps]],0)</f>
        <v>7.4913851757408688E-4</v>
      </c>
      <c r="T860">
        <f>IFERROR(daily_activity3[[#This Row],[TrackerDistance]]/(daily_activity3[[#This Row],[Total Mintues]]*daily_activity3[[#This Row],[Step Length]]),0)</f>
        <v>9.0010798053479899</v>
      </c>
      <c r="U860">
        <v>79</v>
      </c>
      <c r="V860">
        <v>82</v>
      </c>
      <c r="W860">
        <v>3</v>
      </c>
    </row>
    <row r="861" spans="1:23" x14ac:dyDescent="0.3">
      <c r="A861">
        <v>7007744171</v>
      </c>
      <c r="B861" s="1">
        <v>42465</v>
      </c>
      <c r="C861" t="str">
        <f t="shared" si="13"/>
        <v>Tuesday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1440</v>
      </c>
      <c r="P861">
        <v>1557</v>
      </c>
      <c r="Q861">
        <f>SUM(daily_activity3[[#This Row],[VeryActiveMinutes]:[SedentaryMinutes]])</f>
        <v>1440</v>
      </c>
      <c r="R861">
        <f>daily_activity3[[#This Row],[Total Mintues]]/60</f>
        <v>24</v>
      </c>
      <c r="S861">
        <f>IFERROR(daily_activity3[[#This Row],[TotalDistance]]/daily_activity3[[#This Row],[TotalSteps]],0)</f>
        <v>0</v>
      </c>
      <c r="T861">
        <f>IFERROR(daily_activity3[[#This Row],[TrackerDistance]]/(daily_activity3[[#This Row],[Total Mintues]]*daily_activity3[[#This Row],[Step Length]]),0)</f>
        <v>0</v>
      </c>
      <c r="U861">
        <v>79</v>
      </c>
      <c r="V861">
        <v>82</v>
      </c>
      <c r="W861">
        <v>3</v>
      </c>
    </row>
    <row r="862" spans="1:23" x14ac:dyDescent="0.3">
      <c r="A862">
        <v>7007744171</v>
      </c>
      <c r="B862" s="1">
        <v>42495</v>
      </c>
      <c r="C862" t="str">
        <f t="shared" si="13"/>
        <v>Thursday</v>
      </c>
      <c r="D862">
        <v>15010</v>
      </c>
      <c r="E862">
        <v>11.100000380000001</v>
      </c>
      <c r="F862">
        <v>10.039999959999999</v>
      </c>
      <c r="G862">
        <v>4.8782320019999998</v>
      </c>
      <c r="H862">
        <v>4.329999924</v>
      </c>
      <c r="I862">
        <v>1.289999962</v>
      </c>
      <c r="J862">
        <v>5.4800000190000002</v>
      </c>
      <c r="K862">
        <v>0</v>
      </c>
      <c r="L862">
        <v>53</v>
      </c>
      <c r="M862">
        <v>23</v>
      </c>
      <c r="N862">
        <v>317</v>
      </c>
      <c r="O862">
        <v>1047</v>
      </c>
      <c r="P862">
        <v>2933</v>
      </c>
      <c r="Q862">
        <f>SUM(daily_activity3[[#This Row],[VeryActiveMinutes]:[SedentaryMinutes]])</f>
        <v>1440</v>
      </c>
      <c r="R862">
        <f>daily_activity3[[#This Row],[Total Mintues]]/60</f>
        <v>24</v>
      </c>
      <c r="S862">
        <f>IFERROR(daily_activity3[[#This Row],[TotalDistance]]/daily_activity3[[#This Row],[TotalSteps]],0)</f>
        <v>7.3950702065289815E-4</v>
      </c>
      <c r="T862">
        <f>IFERROR(daily_activity3[[#This Row],[TrackerDistance]]/(daily_activity3[[#This Row],[Total Mintues]]*daily_activity3[[#This Row],[Step Length]]),0)</f>
        <v>9.4282028428733344</v>
      </c>
      <c r="U862">
        <v>79</v>
      </c>
      <c r="V862">
        <v>82</v>
      </c>
      <c r="W862">
        <v>3</v>
      </c>
    </row>
    <row r="863" spans="1:23" x14ac:dyDescent="0.3">
      <c r="A863">
        <v>7007744171</v>
      </c>
      <c r="B863" s="1">
        <v>42526</v>
      </c>
      <c r="C863" t="str">
        <f t="shared" si="13"/>
        <v>Sunday</v>
      </c>
      <c r="D863">
        <v>11459</v>
      </c>
      <c r="E863">
        <v>7.670000076</v>
      </c>
      <c r="F863">
        <v>7.670000076</v>
      </c>
      <c r="G863">
        <v>0</v>
      </c>
      <c r="H863">
        <v>3</v>
      </c>
      <c r="I863">
        <v>0.810000002</v>
      </c>
      <c r="J863">
        <v>3.8599998950000001</v>
      </c>
      <c r="K863">
        <v>0</v>
      </c>
      <c r="L863">
        <v>44</v>
      </c>
      <c r="M863">
        <v>13</v>
      </c>
      <c r="N863">
        <v>247</v>
      </c>
      <c r="O863">
        <v>1136</v>
      </c>
      <c r="P863">
        <v>2553</v>
      </c>
      <c r="Q863">
        <f>SUM(daily_activity3[[#This Row],[VeryActiveMinutes]:[SedentaryMinutes]])</f>
        <v>1440</v>
      </c>
      <c r="R863">
        <f>daily_activity3[[#This Row],[Total Mintues]]/60</f>
        <v>24</v>
      </c>
      <c r="S863">
        <f>IFERROR(daily_activity3[[#This Row],[TotalDistance]]/daily_activity3[[#This Row],[TotalSteps]],0)</f>
        <v>6.6934288122872851E-4</v>
      </c>
      <c r="T863">
        <f>IFERROR(daily_activity3[[#This Row],[TrackerDistance]]/(daily_activity3[[#This Row],[Total Mintues]]*daily_activity3[[#This Row],[Step Length]]),0)</f>
        <v>7.9576388888888889</v>
      </c>
      <c r="U863">
        <v>79</v>
      </c>
      <c r="V863">
        <v>82</v>
      </c>
      <c r="W863">
        <v>3</v>
      </c>
    </row>
    <row r="864" spans="1:23" x14ac:dyDescent="0.3">
      <c r="A864">
        <v>7007744171</v>
      </c>
      <c r="B864" s="1">
        <v>42556</v>
      </c>
      <c r="C864" t="str">
        <f t="shared" si="13"/>
        <v>Tuesday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111</v>
      </c>
      <c r="P864">
        <v>120</v>
      </c>
      <c r="Q864">
        <f>SUM(daily_activity3[[#This Row],[VeryActiveMinutes]:[SedentaryMinutes]])</f>
        <v>111</v>
      </c>
      <c r="R864">
        <f>daily_activity3[[#This Row],[Total Mintues]]/60</f>
        <v>1.85</v>
      </c>
      <c r="S864">
        <f>IFERROR(daily_activity3[[#This Row],[TotalDistance]]/daily_activity3[[#This Row],[TotalSteps]],0)</f>
        <v>0</v>
      </c>
      <c r="T864">
        <f>IFERROR(daily_activity3[[#This Row],[TrackerDistance]]/(daily_activity3[[#This Row],[Total Mintues]]*daily_activity3[[#This Row],[Step Length]]),0)</f>
        <v>0</v>
      </c>
      <c r="U864">
        <v>79</v>
      </c>
      <c r="V864">
        <v>82</v>
      </c>
      <c r="W864">
        <v>3</v>
      </c>
    </row>
    <row r="865" spans="1:23" x14ac:dyDescent="0.3">
      <c r="A865">
        <v>7086361926</v>
      </c>
      <c r="B865" s="1">
        <v>42708</v>
      </c>
      <c r="C865" t="str">
        <f t="shared" si="13"/>
        <v>Sunday</v>
      </c>
      <c r="D865">
        <v>11317</v>
      </c>
      <c r="E865">
        <v>8.4099998469999999</v>
      </c>
      <c r="F865">
        <v>8.4099998469999999</v>
      </c>
      <c r="G865">
        <v>0</v>
      </c>
      <c r="H865">
        <v>5.2699999809999998</v>
      </c>
      <c r="I865">
        <v>0.15000000599999999</v>
      </c>
      <c r="J865">
        <v>2.9700000289999999</v>
      </c>
      <c r="K865">
        <v>0</v>
      </c>
      <c r="L865">
        <v>59</v>
      </c>
      <c r="M865">
        <v>6</v>
      </c>
      <c r="N865">
        <v>153</v>
      </c>
      <c r="O865">
        <v>745</v>
      </c>
      <c r="P865">
        <v>2772</v>
      </c>
      <c r="Q865">
        <f>SUM(daily_activity3[[#This Row],[VeryActiveMinutes]:[SedentaryMinutes]])</f>
        <v>963</v>
      </c>
      <c r="R865">
        <f>daily_activity3[[#This Row],[Total Mintues]]/60</f>
        <v>16.05</v>
      </c>
      <c r="S865">
        <f>IFERROR(daily_activity3[[#This Row],[TotalDistance]]/daily_activity3[[#This Row],[TotalSteps]],0)</f>
        <v>7.43129791199081E-4</v>
      </c>
      <c r="T865">
        <f>IFERROR(daily_activity3[[#This Row],[TrackerDistance]]/(daily_activity3[[#This Row],[Total Mintues]]*daily_activity3[[#This Row],[Step Length]]),0)</f>
        <v>11.751817237798548</v>
      </c>
      <c r="U865">
        <v>451</v>
      </c>
      <c r="V865">
        <v>465</v>
      </c>
      <c r="W865">
        <v>14</v>
      </c>
    </row>
    <row r="866" spans="1:23" x14ac:dyDescent="0.3">
      <c r="A866">
        <v>7086361926</v>
      </c>
      <c r="B866" s="1">
        <v>42374</v>
      </c>
      <c r="C866" t="str">
        <f t="shared" si="13"/>
        <v>Tuesday</v>
      </c>
      <c r="D866">
        <v>12390</v>
      </c>
      <c r="E866">
        <v>8.0699996949999999</v>
      </c>
      <c r="F866">
        <v>8.0699996949999999</v>
      </c>
      <c r="G866">
        <v>0</v>
      </c>
      <c r="H866">
        <v>2.2999999519999998</v>
      </c>
      <c r="I866">
        <v>0.89999997600000003</v>
      </c>
      <c r="J866">
        <v>4.8499999049999998</v>
      </c>
      <c r="K866">
        <v>0</v>
      </c>
      <c r="L866">
        <v>30</v>
      </c>
      <c r="M866">
        <v>15</v>
      </c>
      <c r="N866">
        <v>258</v>
      </c>
      <c r="O866">
        <v>685</v>
      </c>
      <c r="P866">
        <v>2730</v>
      </c>
      <c r="Q866">
        <f>SUM(daily_activity3[[#This Row],[VeryActiveMinutes]:[SedentaryMinutes]])</f>
        <v>988</v>
      </c>
      <c r="R866">
        <f>daily_activity3[[#This Row],[Total Mintues]]/60</f>
        <v>16.466666666666665</v>
      </c>
      <c r="S866">
        <f>IFERROR(daily_activity3[[#This Row],[TotalDistance]]/daily_activity3[[#This Row],[TotalSteps]],0)</f>
        <v>6.5133169451170303E-4</v>
      </c>
      <c r="T866">
        <f>IFERROR(daily_activity3[[#This Row],[TrackerDistance]]/(daily_activity3[[#This Row],[Total Mintues]]*daily_activity3[[#This Row],[Step Length]]),0)</f>
        <v>12.540485829959513</v>
      </c>
      <c r="U866">
        <v>451</v>
      </c>
      <c r="V866">
        <v>465</v>
      </c>
      <c r="W866">
        <v>14</v>
      </c>
    </row>
    <row r="867" spans="1:23" x14ac:dyDescent="0.3">
      <c r="A867">
        <v>7086361926</v>
      </c>
      <c r="B867" s="1">
        <v>42405</v>
      </c>
      <c r="C867" t="str">
        <f t="shared" si="13"/>
        <v>Friday</v>
      </c>
      <c r="D867">
        <v>10052</v>
      </c>
      <c r="E867">
        <v>6.8099999430000002</v>
      </c>
      <c r="F867">
        <v>6.8099999430000002</v>
      </c>
      <c r="G867">
        <v>0</v>
      </c>
      <c r="H867">
        <v>3.4800000190000002</v>
      </c>
      <c r="I867">
        <v>0.66000002599999996</v>
      </c>
      <c r="J867">
        <v>2.6600000860000002</v>
      </c>
      <c r="K867">
        <v>0</v>
      </c>
      <c r="L867">
        <v>66</v>
      </c>
      <c r="M867">
        <v>26</v>
      </c>
      <c r="N867">
        <v>139</v>
      </c>
      <c r="O867">
        <v>737</v>
      </c>
      <c r="P867">
        <v>2754</v>
      </c>
      <c r="Q867">
        <f>SUM(daily_activity3[[#This Row],[VeryActiveMinutes]:[SedentaryMinutes]])</f>
        <v>968</v>
      </c>
      <c r="R867">
        <f>daily_activity3[[#This Row],[Total Mintues]]/60</f>
        <v>16.133333333333333</v>
      </c>
      <c r="S867">
        <f>IFERROR(daily_activity3[[#This Row],[TotalDistance]]/daily_activity3[[#This Row],[TotalSteps]],0)</f>
        <v>6.7747711331078394E-4</v>
      </c>
      <c r="T867">
        <f>IFERROR(daily_activity3[[#This Row],[TrackerDistance]]/(daily_activity3[[#This Row],[Total Mintues]]*daily_activity3[[#This Row],[Step Length]]),0)</f>
        <v>10.384297520661157</v>
      </c>
      <c r="U867">
        <v>451</v>
      </c>
      <c r="V867">
        <v>465</v>
      </c>
      <c r="W867">
        <v>14</v>
      </c>
    </row>
    <row r="868" spans="1:23" x14ac:dyDescent="0.3">
      <c r="A868">
        <v>7086361926</v>
      </c>
      <c r="B868" s="1">
        <v>42434</v>
      </c>
      <c r="C868" t="str">
        <f t="shared" si="13"/>
        <v>Saturday</v>
      </c>
      <c r="D868">
        <v>10288</v>
      </c>
      <c r="E868">
        <v>6.7600002290000001</v>
      </c>
      <c r="F868">
        <v>6.7600002290000001</v>
      </c>
      <c r="G868">
        <v>0</v>
      </c>
      <c r="H868">
        <v>2.7400000100000002</v>
      </c>
      <c r="I868">
        <v>0.85000002399999997</v>
      </c>
      <c r="J868">
        <v>3.1600000860000002</v>
      </c>
      <c r="K868">
        <v>0</v>
      </c>
      <c r="L868">
        <v>57</v>
      </c>
      <c r="M868">
        <v>36</v>
      </c>
      <c r="N868">
        <v>152</v>
      </c>
      <c r="O868">
        <v>761</v>
      </c>
      <c r="P868">
        <v>2754</v>
      </c>
      <c r="Q868">
        <f>SUM(daily_activity3[[#This Row],[VeryActiveMinutes]:[SedentaryMinutes]])</f>
        <v>1006</v>
      </c>
      <c r="R868">
        <f>daily_activity3[[#This Row],[Total Mintues]]/60</f>
        <v>16.766666666666666</v>
      </c>
      <c r="S868">
        <f>IFERROR(daily_activity3[[#This Row],[TotalDistance]]/daily_activity3[[#This Row],[TotalSteps]],0)</f>
        <v>6.5707622754665636E-4</v>
      </c>
      <c r="T868">
        <f>IFERROR(daily_activity3[[#This Row],[TrackerDistance]]/(daily_activity3[[#This Row],[Total Mintues]]*daily_activity3[[#This Row],[Step Length]]),0)</f>
        <v>10.226640159045726</v>
      </c>
      <c r="U868">
        <v>451</v>
      </c>
      <c r="V868">
        <v>465</v>
      </c>
      <c r="W868">
        <v>14</v>
      </c>
    </row>
    <row r="869" spans="1:23" x14ac:dyDescent="0.3">
      <c r="A869">
        <v>7086361926</v>
      </c>
      <c r="B869" s="1">
        <v>42465</v>
      </c>
      <c r="C869" t="str">
        <f t="shared" si="13"/>
        <v>Tuesday</v>
      </c>
      <c r="D869">
        <v>10988</v>
      </c>
      <c r="E869">
        <v>8.3100004199999997</v>
      </c>
      <c r="F869">
        <v>8.3100004199999997</v>
      </c>
      <c r="G869">
        <v>0</v>
      </c>
      <c r="H869">
        <v>5.2800002099999999</v>
      </c>
      <c r="I869">
        <v>0.119999997</v>
      </c>
      <c r="J869">
        <v>2.9000000950000002</v>
      </c>
      <c r="K869">
        <v>0</v>
      </c>
      <c r="L869">
        <v>45</v>
      </c>
      <c r="M869">
        <v>12</v>
      </c>
      <c r="N869">
        <v>135</v>
      </c>
      <c r="O869">
        <v>843</v>
      </c>
      <c r="P869">
        <v>2655</v>
      </c>
      <c r="Q869">
        <f>SUM(daily_activity3[[#This Row],[VeryActiveMinutes]:[SedentaryMinutes]])</f>
        <v>1035</v>
      </c>
      <c r="R869">
        <f>daily_activity3[[#This Row],[Total Mintues]]/60</f>
        <v>17.25</v>
      </c>
      <c r="S869">
        <f>IFERROR(daily_activity3[[#This Row],[TotalDistance]]/daily_activity3[[#This Row],[TotalSteps]],0)</f>
        <v>7.5627961594466691E-4</v>
      </c>
      <c r="T869">
        <f>IFERROR(daily_activity3[[#This Row],[TrackerDistance]]/(daily_activity3[[#This Row],[Total Mintues]]*daily_activity3[[#This Row],[Step Length]]),0)</f>
        <v>10.616425120772947</v>
      </c>
      <c r="U869">
        <v>451</v>
      </c>
      <c r="V869">
        <v>465</v>
      </c>
      <c r="W869">
        <v>14</v>
      </c>
    </row>
    <row r="870" spans="1:23" x14ac:dyDescent="0.3">
      <c r="A870">
        <v>7086361926</v>
      </c>
      <c r="B870" s="1">
        <v>42495</v>
      </c>
      <c r="C870" t="str">
        <f t="shared" si="13"/>
        <v>Thursday</v>
      </c>
      <c r="D870">
        <v>8564</v>
      </c>
      <c r="E870">
        <v>5.5999999049999998</v>
      </c>
      <c r="F870">
        <v>5.5999999049999998</v>
      </c>
      <c r="G870">
        <v>0</v>
      </c>
      <c r="H870">
        <v>1.7799999710000001</v>
      </c>
      <c r="I870">
        <v>0.829999983</v>
      </c>
      <c r="J870">
        <v>2.9500000480000002</v>
      </c>
      <c r="K870">
        <v>0</v>
      </c>
      <c r="L870">
        <v>24</v>
      </c>
      <c r="M870">
        <v>14</v>
      </c>
      <c r="N870">
        <v>149</v>
      </c>
      <c r="O870">
        <v>1253</v>
      </c>
      <c r="P870">
        <v>2386</v>
      </c>
      <c r="Q870">
        <f>SUM(daily_activity3[[#This Row],[VeryActiveMinutes]:[SedentaryMinutes]])</f>
        <v>1440</v>
      </c>
      <c r="R870">
        <f>daily_activity3[[#This Row],[Total Mintues]]/60</f>
        <v>24</v>
      </c>
      <c r="S870">
        <f>IFERROR(daily_activity3[[#This Row],[TotalDistance]]/daily_activity3[[#This Row],[TotalSteps]],0)</f>
        <v>6.5390003561419899E-4</v>
      </c>
      <c r="T870">
        <f>IFERROR(daily_activity3[[#This Row],[TrackerDistance]]/(daily_activity3[[#This Row],[Total Mintues]]*daily_activity3[[#This Row],[Step Length]]),0)</f>
        <v>5.947222222222222</v>
      </c>
      <c r="U870">
        <v>451</v>
      </c>
      <c r="V870">
        <v>465</v>
      </c>
      <c r="W870">
        <v>14</v>
      </c>
    </row>
    <row r="871" spans="1:23" x14ac:dyDescent="0.3">
      <c r="A871">
        <v>7086361926</v>
      </c>
      <c r="B871" s="1">
        <v>42526</v>
      </c>
      <c r="C871" t="str">
        <f t="shared" si="13"/>
        <v>Sunday</v>
      </c>
      <c r="D871">
        <v>12461</v>
      </c>
      <c r="E871">
        <v>8.3800001139999996</v>
      </c>
      <c r="F871">
        <v>8.3800001139999996</v>
      </c>
      <c r="G871">
        <v>0</v>
      </c>
      <c r="H871">
        <v>3.8199999330000001</v>
      </c>
      <c r="I871">
        <v>1.4299999480000001</v>
      </c>
      <c r="J871">
        <v>3.119999886</v>
      </c>
      <c r="K871">
        <v>0</v>
      </c>
      <c r="L871">
        <v>84</v>
      </c>
      <c r="M871">
        <v>35</v>
      </c>
      <c r="N871">
        <v>154</v>
      </c>
      <c r="O871">
        <v>834</v>
      </c>
      <c r="P871">
        <v>2924</v>
      </c>
      <c r="Q871">
        <f>SUM(daily_activity3[[#This Row],[VeryActiveMinutes]:[SedentaryMinutes]])</f>
        <v>1107</v>
      </c>
      <c r="R871">
        <f>daily_activity3[[#This Row],[Total Mintues]]/60</f>
        <v>18.45</v>
      </c>
      <c r="S871">
        <f>IFERROR(daily_activity3[[#This Row],[TotalDistance]]/daily_activity3[[#This Row],[TotalSteps]],0)</f>
        <v>6.724982035149667E-4</v>
      </c>
      <c r="T871">
        <f>IFERROR(daily_activity3[[#This Row],[TrackerDistance]]/(daily_activity3[[#This Row],[Total Mintues]]*daily_activity3[[#This Row],[Step Length]]),0)</f>
        <v>11.256549232158987</v>
      </c>
      <c r="U871">
        <v>451</v>
      </c>
      <c r="V871">
        <v>465</v>
      </c>
      <c r="W871">
        <v>14</v>
      </c>
    </row>
    <row r="872" spans="1:23" x14ac:dyDescent="0.3">
      <c r="A872">
        <v>7086361926</v>
      </c>
      <c r="B872" s="1">
        <v>42556</v>
      </c>
      <c r="C872" t="str">
        <f t="shared" si="13"/>
        <v>Tuesday</v>
      </c>
      <c r="D872">
        <v>12827</v>
      </c>
      <c r="E872">
        <v>8.4799995419999998</v>
      </c>
      <c r="F872">
        <v>8.4799995419999998</v>
      </c>
      <c r="G872">
        <v>0</v>
      </c>
      <c r="H872">
        <v>1.460000038</v>
      </c>
      <c r="I872">
        <v>2.329999924</v>
      </c>
      <c r="J872">
        <v>4.6799998279999997</v>
      </c>
      <c r="K872">
        <v>0</v>
      </c>
      <c r="L872">
        <v>20</v>
      </c>
      <c r="M872">
        <v>42</v>
      </c>
      <c r="N872">
        <v>209</v>
      </c>
      <c r="O872">
        <v>621</v>
      </c>
      <c r="P872">
        <v>2739</v>
      </c>
      <c r="Q872">
        <f>SUM(daily_activity3[[#This Row],[VeryActiveMinutes]:[SedentaryMinutes]])</f>
        <v>892</v>
      </c>
      <c r="R872">
        <f>daily_activity3[[#This Row],[Total Mintues]]/60</f>
        <v>14.866666666666667</v>
      </c>
      <c r="S872">
        <f>IFERROR(daily_activity3[[#This Row],[TotalDistance]]/daily_activity3[[#This Row],[TotalSteps]],0)</f>
        <v>6.6110544492087005E-4</v>
      </c>
      <c r="T872">
        <f>IFERROR(daily_activity3[[#This Row],[TrackerDistance]]/(daily_activity3[[#This Row],[Total Mintues]]*daily_activity3[[#This Row],[Step Length]]),0)</f>
        <v>14.380044843049326</v>
      </c>
      <c r="U872">
        <v>451</v>
      </c>
      <c r="V872">
        <v>465</v>
      </c>
      <c r="W872">
        <v>14</v>
      </c>
    </row>
    <row r="873" spans="1:23" x14ac:dyDescent="0.3">
      <c r="A873">
        <v>7086361926</v>
      </c>
      <c r="B873" s="1">
        <v>42587</v>
      </c>
      <c r="C873" t="str">
        <f t="shared" si="13"/>
        <v>Friday</v>
      </c>
      <c r="D873">
        <v>10677</v>
      </c>
      <c r="E873">
        <v>7.0999999049999998</v>
      </c>
      <c r="F873">
        <v>7.0999999049999998</v>
      </c>
      <c r="G873">
        <v>0</v>
      </c>
      <c r="H873">
        <v>2.3099999430000002</v>
      </c>
      <c r="I873">
        <v>1.5299999710000001</v>
      </c>
      <c r="J873">
        <v>3.25</v>
      </c>
      <c r="K873">
        <v>0</v>
      </c>
      <c r="L873">
        <v>32</v>
      </c>
      <c r="M873">
        <v>27</v>
      </c>
      <c r="N873">
        <v>147</v>
      </c>
      <c r="O873">
        <v>695</v>
      </c>
      <c r="P873">
        <v>2534</v>
      </c>
      <c r="Q873">
        <f>SUM(daily_activity3[[#This Row],[VeryActiveMinutes]:[SedentaryMinutes]])</f>
        <v>901</v>
      </c>
      <c r="R873">
        <f>daily_activity3[[#This Row],[Total Mintues]]/60</f>
        <v>15.016666666666667</v>
      </c>
      <c r="S873">
        <f>IFERROR(daily_activity3[[#This Row],[TotalDistance]]/daily_activity3[[#This Row],[TotalSteps]],0)</f>
        <v>6.6498079095251477E-4</v>
      </c>
      <c r="T873">
        <f>IFERROR(daily_activity3[[#This Row],[TrackerDistance]]/(daily_activity3[[#This Row],[Total Mintues]]*daily_activity3[[#This Row],[Step Length]]),0)</f>
        <v>11.850166481687015</v>
      </c>
      <c r="U873">
        <v>451</v>
      </c>
      <c r="V873">
        <v>465</v>
      </c>
      <c r="W873">
        <v>14</v>
      </c>
    </row>
    <row r="874" spans="1:23" x14ac:dyDescent="0.3">
      <c r="A874">
        <v>7086361926</v>
      </c>
      <c r="B874" s="1">
        <v>42618</v>
      </c>
      <c r="C874" t="str">
        <f t="shared" si="13"/>
        <v>Monday</v>
      </c>
      <c r="D874">
        <v>13566</v>
      </c>
      <c r="E874">
        <v>9.1099996569999995</v>
      </c>
      <c r="F874">
        <v>9.1099996569999995</v>
      </c>
      <c r="G874">
        <v>0</v>
      </c>
      <c r="H874">
        <v>4.2600002290000001</v>
      </c>
      <c r="I874">
        <v>1.710000038</v>
      </c>
      <c r="J874">
        <v>3.119999886</v>
      </c>
      <c r="K874">
        <v>0</v>
      </c>
      <c r="L874">
        <v>67</v>
      </c>
      <c r="M874">
        <v>50</v>
      </c>
      <c r="N874">
        <v>171</v>
      </c>
      <c r="O874">
        <v>743</v>
      </c>
      <c r="P874">
        <v>2960</v>
      </c>
      <c r="Q874">
        <f>SUM(daily_activity3[[#This Row],[VeryActiveMinutes]:[SedentaryMinutes]])</f>
        <v>1031</v>
      </c>
      <c r="R874">
        <f>daily_activity3[[#This Row],[Total Mintues]]/60</f>
        <v>17.183333333333334</v>
      </c>
      <c r="S874">
        <f>IFERROR(daily_activity3[[#This Row],[TotalDistance]]/daily_activity3[[#This Row],[TotalSteps]],0)</f>
        <v>6.7153174531918024E-4</v>
      </c>
      <c r="T874">
        <f>IFERROR(daily_activity3[[#This Row],[TrackerDistance]]/(daily_activity3[[#This Row],[Total Mintues]]*daily_activity3[[#This Row],[Step Length]]),0)</f>
        <v>13.158098933074685</v>
      </c>
      <c r="U874">
        <v>451</v>
      </c>
      <c r="V874">
        <v>465</v>
      </c>
      <c r="W874">
        <v>14</v>
      </c>
    </row>
    <row r="875" spans="1:23" x14ac:dyDescent="0.3">
      <c r="A875">
        <v>7086361926</v>
      </c>
      <c r="B875" s="1">
        <v>42648</v>
      </c>
      <c r="C875" t="str">
        <f t="shared" si="13"/>
        <v>Wednesday</v>
      </c>
      <c r="D875">
        <v>14433</v>
      </c>
      <c r="E875">
        <v>10.789999959999999</v>
      </c>
      <c r="F875">
        <v>10.789999959999999</v>
      </c>
      <c r="G875">
        <v>0</v>
      </c>
      <c r="H875">
        <v>7.1100001339999999</v>
      </c>
      <c r="I875">
        <v>1.2000000479999999</v>
      </c>
      <c r="J875">
        <v>2.4500000480000002</v>
      </c>
      <c r="K875">
        <v>0</v>
      </c>
      <c r="L875">
        <v>72</v>
      </c>
      <c r="M875">
        <v>23</v>
      </c>
      <c r="N875">
        <v>106</v>
      </c>
      <c r="O875">
        <v>1182</v>
      </c>
      <c r="P875">
        <v>2800</v>
      </c>
      <c r="Q875">
        <f>SUM(daily_activity3[[#This Row],[VeryActiveMinutes]:[SedentaryMinutes]])</f>
        <v>1383</v>
      </c>
      <c r="R875">
        <f>daily_activity3[[#This Row],[Total Mintues]]/60</f>
        <v>23.05</v>
      </c>
      <c r="S875">
        <f>IFERROR(daily_activity3[[#This Row],[TotalDistance]]/daily_activity3[[#This Row],[TotalSteps]],0)</f>
        <v>7.4759232037691396E-4</v>
      </c>
      <c r="T875">
        <f>IFERROR(daily_activity3[[#This Row],[TrackerDistance]]/(daily_activity3[[#This Row],[Total Mintues]]*daily_activity3[[#This Row],[Step Length]]),0)</f>
        <v>10.436008676789589</v>
      </c>
      <c r="U875">
        <v>451</v>
      </c>
      <c r="V875">
        <v>465</v>
      </c>
      <c r="W875">
        <v>14</v>
      </c>
    </row>
    <row r="876" spans="1:23" x14ac:dyDescent="0.3">
      <c r="A876">
        <v>7086361926</v>
      </c>
      <c r="B876" s="1">
        <v>42679</v>
      </c>
      <c r="C876" t="str">
        <f t="shared" si="13"/>
        <v>Saturday</v>
      </c>
      <c r="D876">
        <v>9572</v>
      </c>
      <c r="E876">
        <v>6.5199999809999998</v>
      </c>
      <c r="F876">
        <v>6.5199999809999998</v>
      </c>
      <c r="G876">
        <v>0</v>
      </c>
      <c r="H876">
        <v>2.8900001049999999</v>
      </c>
      <c r="I876">
        <v>1.3899999860000001</v>
      </c>
      <c r="J876">
        <v>2.2300000190000002</v>
      </c>
      <c r="K876">
        <v>0</v>
      </c>
      <c r="L876">
        <v>57</v>
      </c>
      <c r="M876">
        <v>40</v>
      </c>
      <c r="N876">
        <v>128</v>
      </c>
      <c r="O876">
        <v>757</v>
      </c>
      <c r="P876">
        <v>2735</v>
      </c>
      <c r="Q876">
        <f>SUM(daily_activity3[[#This Row],[VeryActiveMinutes]:[SedentaryMinutes]])</f>
        <v>982</v>
      </c>
      <c r="R876">
        <f>daily_activity3[[#This Row],[Total Mintues]]/60</f>
        <v>16.366666666666667</v>
      </c>
      <c r="S876">
        <f>IFERROR(daily_activity3[[#This Row],[TotalDistance]]/daily_activity3[[#This Row],[TotalSteps]],0)</f>
        <v>6.8115336199331379E-4</v>
      </c>
      <c r="T876">
        <f>IFERROR(daily_activity3[[#This Row],[TrackerDistance]]/(daily_activity3[[#This Row],[Total Mintues]]*daily_activity3[[#This Row],[Step Length]]),0)</f>
        <v>9.7474541751527504</v>
      </c>
      <c r="U876">
        <v>451</v>
      </c>
      <c r="V876">
        <v>465</v>
      </c>
      <c r="W876">
        <v>14</v>
      </c>
    </row>
    <row r="877" spans="1:23" x14ac:dyDescent="0.3">
      <c r="A877">
        <v>7086361926</v>
      </c>
      <c r="B877" s="1">
        <v>42709</v>
      </c>
      <c r="C877" t="str">
        <f t="shared" si="13"/>
        <v>Monday</v>
      </c>
      <c r="D877">
        <v>3789</v>
      </c>
      <c r="E877">
        <v>2.5599999430000002</v>
      </c>
      <c r="F877">
        <v>2.5599999430000002</v>
      </c>
      <c r="G877">
        <v>0</v>
      </c>
      <c r="H877">
        <v>0.37999999499999998</v>
      </c>
      <c r="I877">
        <v>0.27000001099999998</v>
      </c>
      <c r="J877">
        <v>1.8899999860000001</v>
      </c>
      <c r="K877">
        <v>0</v>
      </c>
      <c r="L877">
        <v>5</v>
      </c>
      <c r="M877">
        <v>4</v>
      </c>
      <c r="N877">
        <v>58</v>
      </c>
      <c r="O877">
        <v>343</v>
      </c>
      <c r="P877">
        <v>1199</v>
      </c>
      <c r="Q877">
        <f>SUM(daily_activity3[[#This Row],[VeryActiveMinutes]:[SedentaryMinutes]])</f>
        <v>410</v>
      </c>
      <c r="R877">
        <f>daily_activity3[[#This Row],[Total Mintues]]/60</f>
        <v>6.833333333333333</v>
      </c>
      <c r="S877">
        <f>IFERROR(daily_activity3[[#This Row],[TotalDistance]]/daily_activity3[[#This Row],[TotalSteps]],0)</f>
        <v>6.7563999551332814E-4</v>
      </c>
      <c r="T877">
        <f>IFERROR(daily_activity3[[#This Row],[TrackerDistance]]/(daily_activity3[[#This Row],[Total Mintues]]*daily_activity3[[#This Row],[Step Length]]),0)</f>
        <v>9.241463414634147</v>
      </c>
      <c r="U877">
        <v>451</v>
      </c>
      <c r="V877">
        <v>465</v>
      </c>
      <c r="W877">
        <v>14</v>
      </c>
    </row>
    <row r="878" spans="1:23" x14ac:dyDescent="0.3">
      <c r="A878">
        <v>8053475328</v>
      </c>
      <c r="B878" s="1">
        <v>42708</v>
      </c>
      <c r="C878" t="str">
        <f t="shared" si="13"/>
        <v>Sunday</v>
      </c>
      <c r="D878">
        <v>18060</v>
      </c>
      <c r="E878">
        <v>14.119999890000001</v>
      </c>
      <c r="F878">
        <v>14.119999890000001</v>
      </c>
      <c r="G878">
        <v>0</v>
      </c>
      <c r="H878">
        <v>11.64000034</v>
      </c>
      <c r="I878">
        <v>0.38999998600000002</v>
      </c>
      <c r="J878">
        <v>2.0999999049999998</v>
      </c>
      <c r="K878">
        <v>0</v>
      </c>
      <c r="L878">
        <v>116</v>
      </c>
      <c r="M878">
        <v>8</v>
      </c>
      <c r="N878">
        <v>123</v>
      </c>
      <c r="O878">
        <v>1193</v>
      </c>
      <c r="P878">
        <v>3186</v>
      </c>
      <c r="Q878">
        <f>SUM(daily_activity3[[#This Row],[VeryActiveMinutes]:[SedentaryMinutes]])</f>
        <v>1440</v>
      </c>
      <c r="R878">
        <f>daily_activity3[[#This Row],[Total Mintues]]/60</f>
        <v>24</v>
      </c>
      <c r="S878">
        <f>IFERROR(daily_activity3[[#This Row],[TotalDistance]]/daily_activity3[[#This Row],[TotalSteps]],0)</f>
        <v>7.8183831063122927E-4</v>
      </c>
      <c r="T878">
        <f>IFERROR(daily_activity3[[#This Row],[TrackerDistance]]/(daily_activity3[[#This Row],[Total Mintues]]*daily_activity3[[#This Row],[Step Length]]),0)</f>
        <v>12.541666666666668</v>
      </c>
      <c r="U878">
        <v>486</v>
      </c>
      <c r="V878">
        <v>493</v>
      </c>
      <c r="W878">
        <v>7</v>
      </c>
    </row>
    <row r="879" spans="1:23" x14ac:dyDescent="0.3">
      <c r="A879">
        <v>8053475328</v>
      </c>
      <c r="B879" s="1">
        <v>42374</v>
      </c>
      <c r="C879" t="str">
        <f t="shared" si="13"/>
        <v>Tuesday</v>
      </c>
      <c r="D879">
        <v>1170</v>
      </c>
      <c r="E879">
        <v>0.85000002399999997</v>
      </c>
      <c r="F879">
        <v>0.85000002399999997</v>
      </c>
      <c r="G879">
        <v>0</v>
      </c>
      <c r="H879">
        <v>0</v>
      </c>
      <c r="I879">
        <v>0</v>
      </c>
      <c r="J879">
        <v>0.85000002399999997</v>
      </c>
      <c r="K879">
        <v>0</v>
      </c>
      <c r="L879">
        <v>0</v>
      </c>
      <c r="M879">
        <v>0</v>
      </c>
      <c r="N879">
        <v>51</v>
      </c>
      <c r="O879">
        <v>1389</v>
      </c>
      <c r="P879">
        <v>1886</v>
      </c>
      <c r="Q879">
        <f>SUM(daily_activity3[[#This Row],[VeryActiveMinutes]:[SedentaryMinutes]])</f>
        <v>1440</v>
      </c>
      <c r="R879">
        <f>daily_activity3[[#This Row],[Total Mintues]]/60</f>
        <v>24</v>
      </c>
      <c r="S879">
        <f>IFERROR(daily_activity3[[#This Row],[TotalDistance]]/daily_activity3[[#This Row],[TotalSteps]],0)</f>
        <v>7.26495747008547E-4</v>
      </c>
      <c r="T879">
        <f>IFERROR(daily_activity3[[#This Row],[TrackerDistance]]/(daily_activity3[[#This Row],[Total Mintues]]*daily_activity3[[#This Row],[Step Length]]),0)</f>
        <v>0.8125</v>
      </c>
      <c r="U879">
        <v>486</v>
      </c>
      <c r="V879">
        <v>493</v>
      </c>
      <c r="W879">
        <v>7</v>
      </c>
    </row>
    <row r="880" spans="1:23" x14ac:dyDescent="0.3">
      <c r="A880">
        <v>8053475328</v>
      </c>
      <c r="B880" s="1">
        <v>42405</v>
      </c>
      <c r="C880" t="str">
        <f t="shared" si="13"/>
        <v>Friday</v>
      </c>
      <c r="D880">
        <v>1969</v>
      </c>
      <c r="E880">
        <v>1.4299999480000001</v>
      </c>
      <c r="F880">
        <v>1.4299999480000001</v>
      </c>
      <c r="G880">
        <v>0</v>
      </c>
      <c r="H880">
        <v>0</v>
      </c>
      <c r="I880">
        <v>0</v>
      </c>
      <c r="J880">
        <v>1.4299999480000001</v>
      </c>
      <c r="K880">
        <v>0</v>
      </c>
      <c r="L880">
        <v>0</v>
      </c>
      <c r="M880">
        <v>0</v>
      </c>
      <c r="N880">
        <v>95</v>
      </c>
      <c r="O880">
        <v>1345</v>
      </c>
      <c r="P880">
        <v>1988</v>
      </c>
      <c r="Q880">
        <f>SUM(daily_activity3[[#This Row],[VeryActiveMinutes]:[SedentaryMinutes]])</f>
        <v>1440</v>
      </c>
      <c r="R880">
        <f>daily_activity3[[#This Row],[Total Mintues]]/60</f>
        <v>24</v>
      </c>
      <c r="S880">
        <f>IFERROR(daily_activity3[[#This Row],[TotalDistance]]/daily_activity3[[#This Row],[TotalSteps]],0)</f>
        <v>7.2625695683087863E-4</v>
      </c>
      <c r="T880">
        <f>IFERROR(daily_activity3[[#This Row],[TrackerDistance]]/(daily_activity3[[#This Row],[Total Mintues]]*daily_activity3[[#This Row],[Step Length]]),0)</f>
        <v>1.367361111111111</v>
      </c>
      <c r="U880">
        <v>486</v>
      </c>
      <c r="V880">
        <v>493</v>
      </c>
      <c r="W880">
        <v>7</v>
      </c>
    </row>
    <row r="881" spans="1:23" x14ac:dyDescent="0.3">
      <c r="A881">
        <v>8053475328</v>
      </c>
      <c r="B881" s="1">
        <v>42434</v>
      </c>
      <c r="C881" t="str">
        <f t="shared" si="13"/>
        <v>Saturday</v>
      </c>
      <c r="D881">
        <v>15484</v>
      </c>
      <c r="E881">
        <v>11.899999619999999</v>
      </c>
      <c r="F881">
        <v>11.899999619999999</v>
      </c>
      <c r="G881">
        <v>0</v>
      </c>
      <c r="H881">
        <v>8.3900003430000005</v>
      </c>
      <c r="I881">
        <v>0.93000000699999996</v>
      </c>
      <c r="J881">
        <v>2.5899999139999998</v>
      </c>
      <c r="K881">
        <v>0</v>
      </c>
      <c r="L881">
        <v>87</v>
      </c>
      <c r="M881">
        <v>22</v>
      </c>
      <c r="N881">
        <v>165</v>
      </c>
      <c r="O881">
        <v>1166</v>
      </c>
      <c r="P881">
        <v>3023</v>
      </c>
      <c r="Q881">
        <f>SUM(daily_activity3[[#This Row],[VeryActiveMinutes]:[SedentaryMinutes]])</f>
        <v>1440</v>
      </c>
      <c r="R881">
        <f>daily_activity3[[#This Row],[Total Mintues]]/60</f>
        <v>24</v>
      </c>
      <c r="S881">
        <f>IFERROR(daily_activity3[[#This Row],[TotalDistance]]/daily_activity3[[#This Row],[TotalSteps]],0)</f>
        <v>7.6853523766468609E-4</v>
      </c>
      <c r="T881">
        <f>IFERROR(daily_activity3[[#This Row],[TrackerDistance]]/(daily_activity3[[#This Row],[Total Mintues]]*daily_activity3[[#This Row],[Step Length]]),0)</f>
        <v>10.752777777777778</v>
      </c>
      <c r="U881">
        <v>486</v>
      </c>
      <c r="V881">
        <v>493</v>
      </c>
      <c r="W881">
        <v>7</v>
      </c>
    </row>
    <row r="882" spans="1:23" x14ac:dyDescent="0.3">
      <c r="A882">
        <v>8053475328</v>
      </c>
      <c r="B882" s="1">
        <v>42465</v>
      </c>
      <c r="C882" t="str">
        <f t="shared" si="13"/>
        <v>Tuesday</v>
      </c>
      <c r="D882">
        <v>14581</v>
      </c>
      <c r="E882">
        <v>11.149999619999999</v>
      </c>
      <c r="F882">
        <v>11.149999619999999</v>
      </c>
      <c r="G882">
        <v>0</v>
      </c>
      <c r="H882">
        <v>8.8199996949999999</v>
      </c>
      <c r="I882">
        <v>0.40000000600000002</v>
      </c>
      <c r="J882">
        <v>1.9099999670000001</v>
      </c>
      <c r="K882">
        <v>0</v>
      </c>
      <c r="L882">
        <v>89</v>
      </c>
      <c r="M882">
        <v>8</v>
      </c>
      <c r="N882">
        <v>123</v>
      </c>
      <c r="O882">
        <v>1220</v>
      </c>
      <c r="P882">
        <v>2918</v>
      </c>
      <c r="Q882">
        <f>SUM(daily_activity3[[#This Row],[VeryActiveMinutes]:[SedentaryMinutes]])</f>
        <v>1440</v>
      </c>
      <c r="R882">
        <f>daily_activity3[[#This Row],[Total Mintues]]/60</f>
        <v>24</v>
      </c>
      <c r="S882">
        <f>IFERROR(daily_activity3[[#This Row],[TotalDistance]]/daily_activity3[[#This Row],[TotalSteps]],0)</f>
        <v>7.6469375351484806E-4</v>
      </c>
      <c r="T882">
        <f>IFERROR(daily_activity3[[#This Row],[TrackerDistance]]/(daily_activity3[[#This Row],[Total Mintues]]*daily_activity3[[#This Row],[Step Length]]),0)</f>
        <v>10.125694444444445</v>
      </c>
      <c r="U882">
        <v>486</v>
      </c>
      <c r="V882">
        <v>493</v>
      </c>
      <c r="W882">
        <v>7</v>
      </c>
    </row>
    <row r="883" spans="1:23" x14ac:dyDescent="0.3">
      <c r="A883">
        <v>8053475328</v>
      </c>
      <c r="B883" s="1">
        <v>42495</v>
      </c>
      <c r="C883" t="str">
        <f t="shared" si="13"/>
        <v>Thursday</v>
      </c>
      <c r="D883">
        <v>14990</v>
      </c>
      <c r="E883">
        <v>11.510000229999999</v>
      </c>
      <c r="F883">
        <v>11.510000229999999</v>
      </c>
      <c r="G883">
        <v>0</v>
      </c>
      <c r="H883">
        <v>8.8500003809999992</v>
      </c>
      <c r="I883">
        <v>0.44999998800000002</v>
      </c>
      <c r="J883">
        <v>2.210000038</v>
      </c>
      <c r="K883">
        <v>0</v>
      </c>
      <c r="L883">
        <v>93</v>
      </c>
      <c r="M883">
        <v>9</v>
      </c>
      <c r="N883">
        <v>130</v>
      </c>
      <c r="O883">
        <v>1208</v>
      </c>
      <c r="P883">
        <v>2950</v>
      </c>
      <c r="Q883">
        <f>SUM(daily_activity3[[#This Row],[VeryActiveMinutes]:[SedentaryMinutes]])</f>
        <v>1440</v>
      </c>
      <c r="R883">
        <f>daily_activity3[[#This Row],[Total Mintues]]/60</f>
        <v>24</v>
      </c>
      <c r="S883">
        <f>IFERROR(daily_activity3[[#This Row],[TotalDistance]]/daily_activity3[[#This Row],[TotalSteps]],0)</f>
        <v>7.6784524549699791E-4</v>
      </c>
      <c r="T883">
        <f>IFERROR(daily_activity3[[#This Row],[TrackerDistance]]/(daily_activity3[[#This Row],[Total Mintues]]*daily_activity3[[#This Row],[Step Length]]),0)</f>
        <v>10.409722222222223</v>
      </c>
      <c r="U883">
        <v>486</v>
      </c>
      <c r="V883">
        <v>493</v>
      </c>
      <c r="W883">
        <v>7</v>
      </c>
    </row>
    <row r="884" spans="1:23" x14ac:dyDescent="0.3">
      <c r="A884">
        <v>8053475328</v>
      </c>
      <c r="B884" s="1">
        <v>42526</v>
      </c>
      <c r="C884" t="str">
        <f t="shared" si="13"/>
        <v>Sunday</v>
      </c>
      <c r="D884">
        <v>13953</v>
      </c>
      <c r="E884">
        <v>11</v>
      </c>
      <c r="F884">
        <v>11</v>
      </c>
      <c r="G884">
        <v>0</v>
      </c>
      <c r="H884">
        <v>9.1000003809999992</v>
      </c>
      <c r="I884">
        <v>0.689999998</v>
      </c>
      <c r="J884">
        <v>1.210000038</v>
      </c>
      <c r="K884">
        <v>0</v>
      </c>
      <c r="L884">
        <v>90</v>
      </c>
      <c r="M884">
        <v>15</v>
      </c>
      <c r="N884">
        <v>90</v>
      </c>
      <c r="O884">
        <v>1245</v>
      </c>
      <c r="P884">
        <v>2859</v>
      </c>
      <c r="Q884">
        <f>SUM(daily_activity3[[#This Row],[VeryActiveMinutes]:[SedentaryMinutes]])</f>
        <v>1440</v>
      </c>
      <c r="R884">
        <f>daily_activity3[[#This Row],[Total Mintues]]/60</f>
        <v>24</v>
      </c>
      <c r="S884">
        <f>IFERROR(daily_activity3[[#This Row],[TotalDistance]]/daily_activity3[[#This Row],[TotalSteps]],0)</f>
        <v>7.8836092596574212E-4</v>
      </c>
      <c r="T884">
        <f>IFERROR(daily_activity3[[#This Row],[TrackerDistance]]/(daily_activity3[[#This Row],[Total Mintues]]*daily_activity3[[#This Row],[Step Length]]),0)</f>
        <v>9.6895833333333332</v>
      </c>
      <c r="U884">
        <v>486</v>
      </c>
      <c r="V884">
        <v>493</v>
      </c>
      <c r="W884">
        <v>7</v>
      </c>
    </row>
    <row r="885" spans="1:23" x14ac:dyDescent="0.3">
      <c r="A885">
        <v>8053475328</v>
      </c>
      <c r="B885" s="1">
        <v>42556</v>
      </c>
      <c r="C885" t="str">
        <f t="shared" si="13"/>
        <v>Tuesday</v>
      </c>
      <c r="D885">
        <v>19769</v>
      </c>
      <c r="E885">
        <v>15.670000079999999</v>
      </c>
      <c r="F885">
        <v>15.670000079999999</v>
      </c>
      <c r="G885">
        <v>0</v>
      </c>
      <c r="H885">
        <v>12.43999958</v>
      </c>
      <c r="I885">
        <v>0.87999999500000003</v>
      </c>
      <c r="J885">
        <v>2.3499999049999998</v>
      </c>
      <c r="K885">
        <v>0</v>
      </c>
      <c r="L885">
        <v>121</v>
      </c>
      <c r="M885">
        <v>20</v>
      </c>
      <c r="N885">
        <v>148</v>
      </c>
      <c r="O885">
        <v>1076</v>
      </c>
      <c r="P885">
        <v>3331</v>
      </c>
      <c r="Q885">
        <f>SUM(daily_activity3[[#This Row],[VeryActiveMinutes]:[SedentaryMinutes]])</f>
        <v>1365</v>
      </c>
      <c r="R885">
        <f>daily_activity3[[#This Row],[Total Mintues]]/60</f>
        <v>22.75</v>
      </c>
      <c r="S885">
        <f>IFERROR(daily_activity3[[#This Row],[TotalDistance]]/daily_activity3[[#This Row],[TotalSteps]],0)</f>
        <v>7.9265517122767968E-4</v>
      </c>
      <c r="T885">
        <f>IFERROR(daily_activity3[[#This Row],[TrackerDistance]]/(daily_activity3[[#This Row],[Total Mintues]]*daily_activity3[[#This Row],[Step Length]]),0)</f>
        <v>14.482783882783883</v>
      </c>
      <c r="U885">
        <v>486</v>
      </c>
      <c r="V885">
        <v>493</v>
      </c>
      <c r="W885">
        <v>7</v>
      </c>
    </row>
    <row r="886" spans="1:23" x14ac:dyDescent="0.3">
      <c r="A886">
        <v>8053475328</v>
      </c>
      <c r="B886" s="1">
        <v>42587</v>
      </c>
      <c r="C886" t="str">
        <f t="shared" si="13"/>
        <v>Friday</v>
      </c>
      <c r="D886">
        <v>22026</v>
      </c>
      <c r="E886">
        <v>17.649999619999999</v>
      </c>
      <c r="F886">
        <v>17.649999619999999</v>
      </c>
      <c r="G886">
        <v>0</v>
      </c>
      <c r="H886">
        <v>13.399999619999999</v>
      </c>
      <c r="I886">
        <v>0.58999997400000004</v>
      </c>
      <c r="J886">
        <v>3.6600000860000002</v>
      </c>
      <c r="K886">
        <v>0</v>
      </c>
      <c r="L886">
        <v>125</v>
      </c>
      <c r="M886">
        <v>14</v>
      </c>
      <c r="N886">
        <v>228</v>
      </c>
      <c r="O886">
        <v>1073</v>
      </c>
      <c r="P886">
        <v>3589</v>
      </c>
      <c r="Q886">
        <f>SUM(daily_activity3[[#This Row],[VeryActiveMinutes]:[SedentaryMinutes]])</f>
        <v>1440</v>
      </c>
      <c r="R886">
        <f>daily_activity3[[#This Row],[Total Mintues]]/60</f>
        <v>24</v>
      </c>
      <c r="S886">
        <f>IFERROR(daily_activity3[[#This Row],[TotalDistance]]/daily_activity3[[#This Row],[TotalSteps]],0)</f>
        <v>8.0132568873149911E-4</v>
      </c>
      <c r="T886">
        <f>IFERROR(daily_activity3[[#This Row],[TrackerDistance]]/(daily_activity3[[#This Row],[Total Mintues]]*daily_activity3[[#This Row],[Step Length]]),0)</f>
        <v>15.295833333333333</v>
      </c>
      <c r="U886">
        <v>486</v>
      </c>
      <c r="V886">
        <v>493</v>
      </c>
      <c r="W886">
        <v>7</v>
      </c>
    </row>
    <row r="887" spans="1:23" x14ac:dyDescent="0.3">
      <c r="A887">
        <v>8053475328</v>
      </c>
      <c r="B887" s="1">
        <v>42618</v>
      </c>
      <c r="C887" t="str">
        <f t="shared" si="13"/>
        <v>Monday</v>
      </c>
      <c r="D887">
        <v>12465</v>
      </c>
      <c r="E887">
        <v>9.3800001139999996</v>
      </c>
      <c r="F887">
        <v>9.3800001139999996</v>
      </c>
      <c r="G887">
        <v>0</v>
      </c>
      <c r="H887">
        <v>6.1199998860000004</v>
      </c>
      <c r="I887">
        <v>0.56999999300000004</v>
      </c>
      <c r="J887">
        <v>2.6900000569999998</v>
      </c>
      <c r="K887">
        <v>0</v>
      </c>
      <c r="L887">
        <v>66</v>
      </c>
      <c r="M887">
        <v>12</v>
      </c>
      <c r="N887">
        <v>148</v>
      </c>
      <c r="O887">
        <v>1214</v>
      </c>
      <c r="P887">
        <v>2765</v>
      </c>
      <c r="Q887">
        <f>SUM(daily_activity3[[#This Row],[VeryActiveMinutes]:[SedentaryMinutes]])</f>
        <v>1440</v>
      </c>
      <c r="R887">
        <f>daily_activity3[[#This Row],[Total Mintues]]/60</f>
        <v>24</v>
      </c>
      <c r="S887">
        <f>IFERROR(daily_activity3[[#This Row],[TotalDistance]]/daily_activity3[[#This Row],[TotalSteps]],0)</f>
        <v>7.525070288006418E-4</v>
      </c>
      <c r="T887">
        <f>IFERROR(daily_activity3[[#This Row],[TrackerDistance]]/(daily_activity3[[#This Row],[Total Mintues]]*daily_activity3[[#This Row],[Step Length]]),0)</f>
        <v>8.65625</v>
      </c>
      <c r="U887">
        <v>486</v>
      </c>
      <c r="V887">
        <v>493</v>
      </c>
      <c r="W887">
        <v>7</v>
      </c>
    </row>
    <row r="888" spans="1:23" x14ac:dyDescent="0.3">
      <c r="A888">
        <v>8053475328</v>
      </c>
      <c r="B888" s="1">
        <v>42648</v>
      </c>
      <c r="C888" t="str">
        <f t="shared" si="13"/>
        <v>Wednesday</v>
      </c>
      <c r="D888">
        <v>14810</v>
      </c>
      <c r="E888">
        <v>11.35999966</v>
      </c>
      <c r="F888">
        <v>11.35999966</v>
      </c>
      <c r="G888">
        <v>0</v>
      </c>
      <c r="H888">
        <v>9.0900001530000001</v>
      </c>
      <c r="I888">
        <v>0.41999998700000002</v>
      </c>
      <c r="J888">
        <v>1.8500000240000001</v>
      </c>
      <c r="K888">
        <v>0</v>
      </c>
      <c r="L888">
        <v>96</v>
      </c>
      <c r="M888">
        <v>10</v>
      </c>
      <c r="N888">
        <v>115</v>
      </c>
      <c r="O888">
        <v>1219</v>
      </c>
      <c r="P888">
        <v>2926</v>
      </c>
      <c r="Q888">
        <f>SUM(daily_activity3[[#This Row],[VeryActiveMinutes]:[SedentaryMinutes]])</f>
        <v>1440</v>
      </c>
      <c r="R888">
        <f>daily_activity3[[#This Row],[Total Mintues]]/60</f>
        <v>24</v>
      </c>
      <c r="S888">
        <f>IFERROR(daily_activity3[[#This Row],[TotalDistance]]/daily_activity3[[#This Row],[TotalSteps]],0)</f>
        <v>7.6704926806212014E-4</v>
      </c>
      <c r="T888">
        <f>IFERROR(daily_activity3[[#This Row],[TrackerDistance]]/(daily_activity3[[#This Row],[Total Mintues]]*daily_activity3[[#This Row],[Step Length]]),0)</f>
        <v>10.284722222222223</v>
      </c>
      <c r="U888">
        <v>486</v>
      </c>
      <c r="V888">
        <v>493</v>
      </c>
      <c r="W888">
        <v>7</v>
      </c>
    </row>
    <row r="889" spans="1:23" x14ac:dyDescent="0.3">
      <c r="A889">
        <v>8053475328</v>
      </c>
      <c r="B889" s="1">
        <v>42679</v>
      </c>
      <c r="C889" t="str">
        <f t="shared" si="13"/>
        <v>Saturday</v>
      </c>
      <c r="D889">
        <v>12209</v>
      </c>
      <c r="E889">
        <v>9.3999996190000008</v>
      </c>
      <c r="F889">
        <v>9.3999996190000008</v>
      </c>
      <c r="G889">
        <v>0</v>
      </c>
      <c r="H889">
        <v>6.079999924</v>
      </c>
      <c r="I889">
        <v>0.280000001</v>
      </c>
      <c r="J889">
        <v>3.039999962</v>
      </c>
      <c r="K889">
        <v>0</v>
      </c>
      <c r="L889">
        <v>60</v>
      </c>
      <c r="M889">
        <v>7</v>
      </c>
      <c r="N889">
        <v>184</v>
      </c>
      <c r="O889">
        <v>1189</v>
      </c>
      <c r="P889">
        <v>2809</v>
      </c>
      <c r="Q889">
        <f>SUM(daily_activity3[[#This Row],[VeryActiveMinutes]:[SedentaryMinutes]])</f>
        <v>1440</v>
      </c>
      <c r="R889">
        <f>daily_activity3[[#This Row],[Total Mintues]]/60</f>
        <v>24</v>
      </c>
      <c r="S889">
        <f>IFERROR(daily_activity3[[#This Row],[TotalDistance]]/daily_activity3[[#This Row],[TotalSteps]],0)</f>
        <v>7.6992379547874521E-4</v>
      </c>
      <c r="T889">
        <f>IFERROR(daily_activity3[[#This Row],[TrackerDistance]]/(daily_activity3[[#This Row],[Total Mintues]]*daily_activity3[[#This Row],[Step Length]]),0)</f>
        <v>8.4784722222222229</v>
      </c>
      <c r="U889">
        <v>486</v>
      </c>
      <c r="V889">
        <v>493</v>
      </c>
      <c r="W889">
        <v>7</v>
      </c>
    </row>
    <row r="890" spans="1:23" x14ac:dyDescent="0.3">
      <c r="A890">
        <v>8053475328</v>
      </c>
      <c r="B890" s="1">
        <v>42709</v>
      </c>
      <c r="C890" t="str">
        <f t="shared" si="13"/>
        <v>Monday</v>
      </c>
      <c r="D890">
        <v>4998</v>
      </c>
      <c r="E890">
        <v>3.9100000860000002</v>
      </c>
      <c r="F890">
        <v>3.9100000860000002</v>
      </c>
      <c r="G890">
        <v>0</v>
      </c>
      <c r="H890">
        <v>2.9500000480000002</v>
      </c>
      <c r="I890">
        <v>0.20000000300000001</v>
      </c>
      <c r="J890">
        <v>0.75999998999999996</v>
      </c>
      <c r="K890">
        <v>0</v>
      </c>
      <c r="L890">
        <v>28</v>
      </c>
      <c r="M890">
        <v>4</v>
      </c>
      <c r="N890">
        <v>39</v>
      </c>
      <c r="O890">
        <v>839</v>
      </c>
      <c r="P890">
        <v>1505</v>
      </c>
      <c r="Q890">
        <f>SUM(daily_activity3[[#This Row],[VeryActiveMinutes]:[SedentaryMinutes]])</f>
        <v>910</v>
      </c>
      <c r="R890">
        <f>daily_activity3[[#This Row],[Total Mintues]]/60</f>
        <v>15.166666666666666</v>
      </c>
      <c r="S890">
        <f>IFERROR(daily_activity3[[#This Row],[TotalDistance]]/daily_activity3[[#This Row],[TotalSteps]],0)</f>
        <v>7.8231294237695085E-4</v>
      </c>
      <c r="T890">
        <f>IFERROR(daily_activity3[[#This Row],[TrackerDistance]]/(daily_activity3[[#This Row],[Total Mintues]]*daily_activity3[[#This Row],[Step Length]]),0)</f>
        <v>5.4923076923076923</v>
      </c>
      <c r="U890">
        <v>486</v>
      </c>
      <c r="V890">
        <v>493</v>
      </c>
      <c r="W890">
        <v>7</v>
      </c>
    </row>
    <row r="891" spans="1:23" x14ac:dyDescent="0.3">
      <c r="A891">
        <v>8253242879</v>
      </c>
      <c r="B891" s="1">
        <v>42708</v>
      </c>
      <c r="C891" t="str">
        <f t="shared" si="13"/>
        <v>Sunday</v>
      </c>
      <c r="D891">
        <v>9033</v>
      </c>
      <c r="E891">
        <v>7.1599998469999999</v>
      </c>
      <c r="F891">
        <v>7.1599998469999999</v>
      </c>
      <c r="G891">
        <v>0</v>
      </c>
      <c r="H891">
        <v>5.4299998279999997</v>
      </c>
      <c r="I891">
        <v>0.14000000100000001</v>
      </c>
      <c r="J891">
        <v>1.5900000329999999</v>
      </c>
      <c r="K891">
        <v>0</v>
      </c>
      <c r="L891">
        <v>40</v>
      </c>
      <c r="M891">
        <v>2</v>
      </c>
      <c r="N891">
        <v>154</v>
      </c>
      <c r="O891">
        <v>1244</v>
      </c>
      <c r="P891">
        <v>2044</v>
      </c>
      <c r="Q891">
        <f>SUM(daily_activity3[[#This Row],[VeryActiveMinutes]:[SedentaryMinutes]])</f>
        <v>1440</v>
      </c>
      <c r="R891">
        <f>daily_activity3[[#This Row],[Total Mintues]]/60</f>
        <v>24</v>
      </c>
      <c r="S891">
        <f>IFERROR(daily_activity3[[#This Row],[TotalDistance]]/daily_activity3[[#This Row],[TotalSteps]],0)</f>
        <v>7.9264915830842462E-4</v>
      </c>
      <c r="T891">
        <f>IFERROR(daily_activity3[[#This Row],[TrackerDistance]]/(daily_activity3[[#This Row],[Total Mintues]]*daily_activity3[[#This Row],[Step Length]]),0)</f>
        <v>6.2729166666666671</v>
      </c>
      <c r="U891">
        <v>0</v>
      </c>
      <c r="V891">
        <v>0</v>
      </c>
      <c r="W891">
        <v>0</v>
      </c>
    </row>
    <row r="892" spans="1:23" x14ac:dyDescent="0.3">
      <c r="A892">
        <v>8378563200</v>
      </c>
      <c r="B892" s="1">
        <v>42708</v>
      </c>
      <c r="C892" t="str">
        <f t="shared" si="13"/>
        <v>Sunday</v>
      </c>
      <c r="D892">
        <v>7626</v>
      </c>
      <c r="E892">
        <v>6.0500001909999996</v>
      </c>
      <c r="F892">
        <v>6.0500001909999996</v>
      </c>
      <c r="G892">
        <v>2.2530810830000001</v>
      </c>
      <c r="H892">
        <v>0.829999983</v>
      </c>
      <c r="I892">
        <v>0.709999979</v>
      </c>
      <c r="J892">
        <v>4.5</v>
      </c>
      <c r="K892">
        <v>0</v>
      </c>
      <c r="L892">
        <v>65</v>
      </c>
      <c r="M892">
        <v>15</v>
      </c>
      <c r="N892">
        <v>156</v>
      </c>
      <c r="O892">
        <v>723</v>
      </c>
      <c r="P892">
        <v>3635</v>
      </c>
      <c r="Q892">
        <f>SUM(daily_activity3[[#This Row],[VeryActiveMinutes]:[SedentaryMinutes]])</f>
        <v>959</v>
      </c>
      <c r="R892">
        <f>daily_activity3[[#This Row],[Total Mintues]]/60</f>
        <v>15.983333333333333</v>
      </c>
      <c r="S892">
        <f>IFERROR(daily_activity3[[#This Row],[TotalDistance]]/daily_activity3[[#This Row],[TotalSteps]],0)</f>
        <v>7.9333860359297138E-4</v>
      </c>
      <c r="T892">
        <f>IFERROR(daily_activity3[[#This Row],[TrackerDistance]]/(daily_activity3[[#This Row],[Total Mintues]]*daily_activity3[[#This Row],[Step Length]]),0)</f>
        <v>7.9520333680917625</v>
      </c>
      <c r="U892">
        <v>447</v>
      </c>
      <c r="V892">
        <v>487</v>
      </c>
      <c r="W892">
        <v>40</v>
      </c>
    </row>
    <row r="893" spans="1:23" x14ac:dyDescent="0.3">
      <c r="A893">
        <v>8378563200</v>
      </c>
      <c r="B893" s="1">
        <v>42374</v>
      </c>
      <c r="C893" t="str">
        <f t="shared" si="13"/>
        <v>Tuesday</v>
      </c>
      <c r="D893">
        <v>11419</v>
      </c>
      <c r="E893">
        <v>9.0600004199999997</v>
      </c>
      <c r="F893">
        <v>9.0600004199999997</v>
      </c>
      <c r="G893">
        <v>0</v>
      </c>
      <c r="H893">
        <v>6.0300002099999999</v>
      </c>
      <c r="I893">
        <v>0.560000002</v>
      </c>
      <c r="J893">
        <v>2.4700000289999999</v>
      </c>
      <c r="K893">
        <v>0</v>
      </c>
      <c r="L893">
        <v>71</v>
      </c>
      <c r="M893">
        <v>10</v>
      </c>
      <c r="N893">
        <v>127</v>
      </c>
      <c r="O893">
        <v>669</v>
      </c>
      <c r="P893">
        <v>3369</v>
      </c>
      <c r="Q893">
        <f>SUM(daily_activity3[[#This Row],[VeryActiveMinutes]:[SedentaryMinutes]])</f>
        <v>877</v>
      </c>
      <c r="R893">
        <f>daily_activity3[[#This Row],[Total Mintues]]/60</f>
        <v>14.616666666666667</v>
      </c>
      <c r="S893">
        <f>IFERROR(daily_activity3[[#This Row],[TotalDistance]]/daily_activity3[[#This Row],[TotalSteps]],0)</f>
        <v>7.9341452141168227E-4</v>
      </c>
      <c r="T893">
        <f>IFERROR(daily_activity3[[#This Row],[TrackerDistance]]/(daily_activity3[[#This Row],[Total Mintues]]*daily_activity3[[#This Row],[Step Length]]),0)</f>
        <v>13.020524515393387</v>
      </c>
      <c r="U893">
        <v>447</v>
      </c>
      <c r="V893">
        <v>487</v>
      </c>
      <c r="W893">
        <v>40</v>
      </c>
    </row>
    <row r="894" spans="1:23" x14ac:dyDescent="0.3">
      <c r="A894">
        <v>8378563200</v>
      </c>
      <c r="B894" s="1">
        <v>42405</v>
      </c>
      <c r="C894" t="str">
        <f t="shared" si="13"/>
        <v>Friday</v>
      </c>
      <c r="D894">
        <v>6064</v>
      </c>
      <c r="E894">
        <v>4.8099999430000002</v>
      </c>
      <c r="F894">
        <v>4.8099999430000002</v>
      </c>
      <c r="G894">
        <v>2.0921471120000001</v>
      </c>
      <c r="H894">
        <v>0.62999999500000003</v>
      </c>
      <c r="I894">
        <v>0.17000000200000001</v>
      </c>
      <c r="J894">
        <v>4.0100002290000001</v>
      </c>
      <c r="K894">
        <v>0</v>
      </c>
      <c r="L894">
        <v>63</v>
      </c>
      <c r="M894">
        <v>4</v>
      </c>
      <c r="N894">
        <v>142</v>
      </c>
      <c r="O894">
        <v>802</v>
      </c>
      <c r="P894">
        <v>3491</v>
      </c>
      <c r="Q894">
        <f>SUM(daily_activity3[[#This Row],[VeryActiveMinutes]:[SedentaryMinutes]])</f>
        <v>1011</v>
      </c>
      <c r="R894">
        <f>daily_activity3[[#This Row],[Total Mintues]]/60</f>
        <v>16.850000000000001</v>
      </c>
      <c r="S894">
        <f>IFERROR(daily_activity3[[#This Row],[TotalDistance]]/daily_activity3[[#This Row],[TotalSteps]],0)</f>
        <v>7.9320579534960427E-4</v>
      </c>
      <c r="T894">
        <f>IFERROR(daily_activity3[[#This Row],[TrackerDistance]]/(daily_activity3[[#This Row],[Total Mintues]]*daily_activity3[[#This Row],[Step Length]]),0)</f>
        <v>5.9980217606330362</v>
      </c>
      <c r="U894">
        <v>447</v>
      </c>
      <c r="V894">
        <v>487</v>
      </c>
      <c r="W894">
        <v>40</v>
      </c>
    </row>
    <row r="895" spans="1:23" x14ac:dyDescent="0.3">
      <c r="A895">
        <v>8378563200</v>
      </c>
      <c r="B895" s="1">
        <v>42434</v>
      </c>
      <c r="C895" t="str">
        <f t="shared" si="13"/>
        <v>Saturday</v>
      </c>
      <c r="D895">
        <v>8712</v>
      </c>
      <c r="E895">
        <v>6.9099998469999999</v>
      </c>
      <c r="F895">
        <v>6.9099998469999999</v>
      </c>
      <c r="G895">
        <v>2.2530810830000001</v>
      </c>
      <c r="H895">
        <v>1.3400000329999999</v>
      </c>
      <c r="I895">
        <v>1.059999943</v>
      </c>
      <c r="J895">
        <v>4.5</v>
      </c>
      <c r="K895">
        <v>0</v>
      </c>
      <c r="L895">
        <v>71</v>
      </c>
      <c r="M895">
        <v>20</v>
      </c>
      <c r="N895">
        <v>195</v>
      </c>
      <c r="O895">
        <v>822</v>
      </c>
      <c r="P895">
        <v>3784</v>
      </c>
      <c r="Q895">
        <f>SUM(daily_activity3[[#This Row],[VeryActiveMinutes]:[SedentaryMinutes]])</f>
        <v>1108</v>
      </c>
      <c r="R895">
        <f>daily_activity3[[#This Row],[Total Mintues]]/60</f>
        <v>18.466666666666665</v>
      </c>
      <c r="S895">
        <f>IFERROR(daily_activity3[[#This Row],[TotalDistance]]/daily_activity3[[#This Row],[TotalSteps]],0)</f>
        <v>7.9315884377869608E-4</v>
      </c>
      <c r="T895">
        <f>IFERROR(daily_activity3[[#This Row],[TrackerDistance]]/(daily_activity3[[#This Row],[Total Mintues]]*daily_activity3[[#This Row],[Step Length]]),0)</f>
        <v>7.8628158844765332</v>
      </c>
      <c r="U895">
        <v>447</v>
      </c>
      <c r="V895">
        <v>487</v>
      </c>
      <c r="W895">
        <v>40</v>
      </c>
    </row>
    <row r="896" spans="1:23" x14ac:dyDescent="0.3">
      <c r="A896">
        <v>8378563200</v>
      </c>
      <c r="B896" s="1">
        <v>42465</v>
      </c>
      <c r="C896" t="str">
        <f t="shared" si="13"/>
        <v>Tuesday</v>
      </c>
      <c r="D896">
        <v>7875</v>
      </c>
      <c r="E896">
        <v>6.2399997709999999</v>
      </c>
      <c r="F896">
        <v>6.2399997709999999</v>
      </c>
      <c r="G896">
        <v>0</v>
      </c>
      <c r="H896">
        <v>1.559999943</v>
      </c>
      <c r="I896">
        <v>0.49000000999999999</v>
      </c>
      <c r="J896">
        <v>4.1999998090000004</v>
      </c>
      <c r="K896">
        <v>0</v>
      </c>
      <c r="L896">
        <v>19</v>
      </c>
      <c r="M896">
        <v>10</v>
      </c>
      <c r="N896">
        <v>167</v>
      </c>
      <c r="O896">
        <v>680</v>
      </c>
      <c r="P896">
        <v>3110</v>
      </c>
      <c r="Q896">
        <f>SUM(daily_activity3[[#This Row],[VeryActiveMinutes]:[SedentaryMinutes]])</f>
        <v>876</v>
      </c>
      <c r="R896">
        <f>daily_activity3[[#This Row],[Total Mintues]]/60</f>
        <v>14.6</v>
      </c>
      <c r="S896">
        <f>IFERROR(daily_activity3[[#This Row],[TotalDistance]]/daily_activity3[[#This Row],[TotalSteps]],0)</f>
        <v>7.9238092330158728E-4</v>
      </c>
      <c r="T896">
        <f>IFERROR(daily_activity3[[#This Row],[TrackerDistance]]/(daily_activity3[[#This Row],[Total Mintues]]*daily_activity3[[#This Row],[Step Length]]),0)</f>
        <v>8.9897260273972606</v>
      </c>
      <c r="U896">
        <v>447</v>
      </c>
      <c r="V896">
        <v>487</v>
      </c>
      <c r="W896">
        <v>40</v>
      </c>
    </row>
    <row r="897" spans="1:23" x14ac:dyDescent="0.3">
      <c r="A897">
        <v>8378563200</v>
      </c>
      <c r="B897" s="1">
        <v>42495</v>
      </c>
      <c r="C897" t="str">
        <f t="shared" si="13"/>
        <v>Thursday</v>
      </c>
      <c r="D897">
        <v>8567</v>
      </c>
      <c r="E897">
        <v>6.7899999619999996</v>
      </c>
      <c r="F897">
        <v>6.7899999619999996</v>
      </c>
      <c r="G897">
        <v>2.2530810830000001</v>
      </c>
      <c r="H897">
        <v>0.88999998599999997</v>
      </c>
      <c r="I897">
        <v>0.15999999600000001</v>
      </c>
      <c r="J897">
        <v>5.7399997709999999</v>
      </c>
      <c r="K897">
        <v>0</v>
      </c>
      <c r="L897">
        <v>66</v>
      </c>
      <c r="M897">
        <v>3</v>
      </c>
      <c r="N897">
        <v>214</v>
      </c>
      <c r="O897">
        <v>764</v>
      </c>
      <c r="P897">
        <v>3783</v>
      </c>
      <c r="Q897">
        <f>SUM(daily_activity3[[#This Row],[VeryActiveMinutes]:[SedentaryMinutes]])</f>
        <v>1047</v>
      </c>
      <c r="R897">
        <f>daily_activity3[[#This Row],[Total Mintues]]/60</f>
        <v>17.45</v>
      </c>
      <c r="S897">
        <f>IFERROR(daily_activity3[[#This Row],[TotalDistance]]/daily_activity3[[#This Row],[TotalSteps]],0)</f>
        <v>7.9257615991595648E-4</v>
      </c>
      <c r="T897">
        <f>IFERROR(daily_activity3[[#This Row],[TrackerDistance]]/(daily_activity3[[#This Row],[Total Mintues]]*daily_activity3[[#This Row],[Step Length]]),0)</f>
        <v>8.1824259789875846</v>
      </c>
      <c r="U897">
        <v>447</v>
      </c>
      <c r="V897">
        <v>487</v>
      </c>
      <c r="W897">
        <v>40</v>
      </c>
    </row>
    <row r="898" spans="1:23" x14ac:dyDescent="0.3">
      <c r="A898">
        <v>8378563200</v>
      </c>
      <c r="B898" s="1">
        <v>42526</v>
      </c>
      <c r="C898" t="str">
        <f t="shared" si="13"/>
        <v>Sunday</v>
      </c>
      <c r="D898">
        <v>7045</v>
      </c>
      <c r="E898">
        <v>5.5900001530000001</v>
      </c>
      <c r="F898">
        <v>5.5900001530000001</v>
      </c>
      <c r="G898">
        <v>2.0921471120000001</v>
      </c>
      <c r="H898">
        <v>1.5499999520000001</v>
      </c>
      <c r="I898">
        <v>0.25</v>
      </c>
      <c r="J898">
        <v>3.7799999710000001</v>
      </c>
      <c r="K898">
        <v>0</v>
      </c>
      <c r="L898">
        <v>74</v>
      </c>
      <c r="M898">
        <v>5</v>
      </c>
      <c r="N898">
        <v>166</v>
      </c>
      <c r="O898">
        <v>831</v>
      </c>
      <c r="P898">
        <v>3644</v>
      </c>
      <c r="Q898">
        <f>SUM(daily_activity3[[#This Row],[VeryActiveMinutes]:[SedentaryMinutes]])</f>
        <v>1076</v>
      </c>
      <c r="R898">
        <f>daily_activity3[[#This Row],[Total Mintues]]/60</f>
        <v>17.933333333333334</v>
      </c>
      <c r="S898">
        <f>IFERROR(daily_activity3[[#This Row],[TotalDistance]]/daily_activity3[[#This Row],[TotalSteps]],0)</f>
        <v>7.9347056820440031E-4</v>
      </c>
      <c r="T898">
        <f>IFERROR(daily_activity3[[#This Row],[TrackerDistance]]/(daily_activity3[[#This Row],[Total Mintues]]*daily_activity3[[#This Row],[Step Length]]),0)</f>
        <v>6.5473977695167287</v>
      </c>
      <c r="U898">
        <v>447</v>
      </c>
      <c r="V898">
        <v>487</v>
      </c>
      <c r="W898">
        <v>40</v>
      </c>
    </row>
    <row r="899" spans="1:23" x14ac:dyDescent="0.3">
      <c r="A899">
        <v>8378563200</v>
      </c>
      <c r="B899" s="1">
        <v>42556</v>
      </c>
      <c r="C899" t="str">
        <f t="shared" ref="C899:C941" si="14">TEXT(B899,"dddd")</f>
        <v>Tuesday</v>
      </c>
      <c r="D899">
        <v>4468</v>
      </c>
      <c r="E899">
        <v>3.539999962</v>
      </c>
      <c r="F899">
        <v>3.539999962</v>
      </c>
      <c r="G899">
        <v>0</v>
      </c>
      <c r="H899">
        <v>0</v>
      </c>
      <c r="I899">
        <v>0</v>
      </c>
      <c r="J899">
        <v>3.539999962</v>
      </c>
      <c r="K899">
        <v>0</v>
      </c>
      <c r="L899">
        <v>0</v>
      </c>
      <c r="M899">
        <v>0</v>
      </c>
      <c r="N899">
        <v>158</v>
      </c>
      <c r="O899">
        <v>851</v>
      </c>
      <c r="P899">
        <v>2799</v>
      </c>
      <c r="Q899">
        <f>SUM(daily_activity3[[#This Row],[VeryActiveMinutes]:[SedentaryMinutes]])</f>
        <v>1009</v>
      </c>
      <c r="R899">
        <f>daily_activity3[[#This Row],[Total Mintues]]/60</f>
        <v>16.816666666666666</v>
      </c>
      <c r="S899">
        <f>IFERROR(daily_activity3[[#This Row],[TotalDistance]]/daily_activity3[[#This Row],[TotalSteps]],0)</f>
        <v>7.9230079722470901E-4</v>
      </c>
      <c r="T899">
        <f>IFERROR(daily_activity3[[#This Row],[TrackerDistance]]/(daily_activity3[[#This Row],[Total Mintues]]*daily_activity3[[#This Row],[Step Length]]),0)</f>
        <v>4.4281466798810705</v>
      </c>
      <c r="U899">
        <v>447</v>
      </c>
      <c r="V899">
        <v>487</v>
      </c>
      <c r="W899">
        <v>40</v>
      </c>
    </row>
    <row r="900" spans="1:23" x14ac:dyDescent="0.3">
      <c r="A900">
        <v>8378563200</v>
      </c>
      <c r="B900" s="1">
        <v>42587</v>
      </c>
      <c r="C900" t="str">
        <f t="shared" si="14"/>
        <v>Friday</v>
      </c>
      <c r="D900">
        <v>2943</v>
      </c>
      <c r="E900">
        <v>2.329999924</v>
      </c>
      <c r="F900">
        <v>2.329999924</v>
      </c>
      <c r="G900">
        <v>0</v>
      </c>
      <c r="H900">
        <v>0</v>
      </c>
      <c r="I900">
        <v>0</v>
      </c>
      <c r="J900">
        <v>2.329999924</v>
      </c>
      <c r="K900">
        <v>0</v>
      </c>
      <c r="L900">
        <v>0</v>
      </c>
      <c r="M900">
        <v>0</v>
      </c>
      <c r="N900">
        <v>139</v>
      </c>
      <c r="O900">
        <v>621</v>
      </c>
      <c r="P900">
        <v>2685</v>
      </c>
      <c r="Q900">
        <f>SUM(daily_activity3[[#This Row],[VeryActiveMinutes]:[SedentaryMinutes]])</f>
        <v>760</v>
      </c>
      <c r="R900">
        <f>daily_activity3[[#This Row],[Total Mintues]]/60</f>
        <v>12.666666666666666</v>
      </c>
      <c r="S900">
        <f>IFERROR(daily_activity3[[#This Row],[TotalDistance]]/daily_activity3[[#This Row],[TotalSteps]],0)</f>
        <v>7.9170911450900442E-4</v>
      </c>
      <c r="T900">
        <f>IFERROR(daily_activity3[[#This Row],[TrackerDistance]]/(daily_activity3[[#This Row],[Total Mintues]]*daily_activity3[[#This Row],[Step Length]]),0)</f>
        <v>3.8723684210526317</v>
      </c>
      <c r="U900">
        <v>447</v>
      </c>
      <c r="V900">
        <v>487</v>
      </c>
      <c r="W900">
        <v>40</v>
      </c>
    </row>
    <row r="901" spans="1:23" x14ac:dyDescent="0.3">
      <c r="A901">
        <v>8378563200</v>
      </c>
      <c r="B901" s="1">
        <v>42618</v>
      </c>
      <c r="C901" t="str">
        <f t="shared" si="14"/>
        <v>Monday</v>
      </c>
      <c r="D901">
        <v>8382</v>
      </c>
      <c r="E901">
        <v>6.6500000950000002</v>
      </c>
      <c r="F901">
        <v>6.6500000950000002</v>
      </c>
      <c r="G901">
        <v>2.0921471120000001</v>
      </c>
      <c r="H901">
        <v>1.269999981</v>
      </c>
      <c r="I901">
        <v>0.66000002599999996</v>
      </c>
      <c r="J901">
        <v>4.7199997900000001</v>
      </c>
      <c r="K901">
        <v>0</v>
      </c>
      <c r="L901">
        <v>71</v>
      </c>
      <c r="M901">
        <v>13</v>
      </c>
      <c r="N901">
        <v>171</v>
      </c>
      <c r="O901">
        <v>772</v>
      </c>
      <c r="P901">
        <v>3721</v>
      </c>
      <c r="Q901">
        <f>SUM(daily_activity3[[#This Row],[VeryActiveMinutes]:[SedentaryMinutes]])</f>
        <v>1027</v>
      </c>
      <c r="R901">
        <f>daily_activity3[[#This Row],[Total Mintues]]/60</f>
        <v>17.116666666666667</v>
      </c>
      <c r="S901">
        <f>IFERROR(daily_activity3[[#This Row],[TotalDistance]]/daily_activity3[[#This Row],[TotalSteps]],0)</f>
        <v>7.9336674958243854E-4</v>
      </c>
      <c r="T901">
        <f>IFERROR(daily_activity3[[#This Row],[TrackerDistance]]/(daily_activity3[[#This Row],[Total Mintues]]*daily_activity3[[#This Row],[Step Length]]),0)</f>
        <v>8.1616358325219078</v>
      </c>
      <c r="U901">
        <v>447</v>
      </c>
      <c r="V901">
        <v>487</v>
      </c>
      <c r="W901">
        <v>40</v>
      </c>
    </row>
    <row r="902" spans="1:23" x14ac:dyDescent="0.3">
      <c r="A902">
        <v>8378563200</v>
      </c>
      <c r="B902" s="1">
        <v>42648</v>
      </c>
      <c r="C902" t="str">
        <f t="shared" si="14"/>
        <v>Wednesday</v>
      </c>
      <c r="D902">
        <v>6582</v>
      </c>
      <c r="E902">
        <v>5.2199997900000001</v>
      </c>
      <c r="F902">
        <v>5.2199997900000001</v>
      </c>
      <c r="G902">
        <v>2.2530810830000001</v>
      </c>
      <c r="H902">
        <v>0.66000002599999996</v>
      </c>
      <c r="I902">
        <v>0.63999998599999997</v>
      </c>
      <c r="J902">
        <v>3.920000076</v>
      </c>
      <c r="K902">
        <v>0</v>
      </c>
      <c r="L902">
        <v>63</v>
      </c>
      <c r="M902">
        <v>13</v>
      </c>
      <c r="N902">
        <v>152</v>
      </c>
      <c r="O902">
        <v>840</v>
      </c>
      <c r="P902">
        <v>3586</v>
      </c>
      <c r="Q902">
        <f>SUM(daily_activity3[[#This Row],[VeryActiveMinutes]:[SedentaryMinutes]])</f>
        <v>1068</v>
      </c>
      <c r="R902">
        <f>daily_activity3[[#This Row],[Total Mintues]]/60</f>
        <v>17.8</v>
      </c>
      <c r="S902">
        <f>IFERROR(daily_activity3[[#This Row],[TotalDistance]]/daily_activity3[[#This Row],[TotalSteps]],0)</f>
        <v>7.9307198268003653E-4</v>
      </c>
      <c r="T902">
        <f>IFERROR(daily_activity3[[#This Row],[TrackerDistance]]/(daily_activity3[[#This Row],[Total Mintues]]*daily_activity3[[#This Row],[Step Length]]),0)</f>
        <v>6.1629213483146064</v>
      </c>
      <c r="U902">
        <v>447</v>
      </c>
      <c r="V902">
        <v>487</v>
      </c>
      <c r="W902">
        <v>40</v>
      </c>
    </row>
    <row r="903" spans="1:23" x14ac:dyDescent="0.3">
      <c r="A903">
        <v>8378563200</v>
      </c>
      <c r="B903" s="1">
        <v>42679</v>
      </c>
      <c r="C903" t="str">
        <f t="shared" si="14"/>
        <v>Saturday</v>
      </c>
      <c r="D903">
        <v>9143</v>
      </c>
      <c r="E903">
        <v>7.25</v>
      </c>
      <c r="F903">
        <v>7.25</v>
      </c>
      <c r="G903">
        <v>2.0921471120000001</v>
      </c>
      <c r="H903">
        <v>1.3899999860000001</v>
      </c>
      <c r="I903">
        <v>0.58999997400000004</v>
      </c>
      <c r="J903">
        <v>5.2699999809999998</v>
      </c>
      <c r="K903">
        <v>0</v>
      </c>
      <c r="L903">
        <v>72</v>
      </c>
      <c r="M903">
        <v>10</v>
      </c>
      <c r="N903">
        <v>184</v>
      </c>
      <c r="O903">
        <v>763</v>
      </c>
      <c r="P903">
        <v>3788</v>
      </c>
      <c r="Q903">
        <f>SUM(daily_activity3[[#This Row],[VeryActiveMinutes]:[SedentaryMinutes]])</f>
        <v>1029</v>
      </c>
      <c r="R903">
        <f>daily_activity3[[#This Row],[Total Mintues]]/60</f>
        <v>17.149999999999999</v>
      </c>
      <c r="S903">
        <f>IFERROR(daily_activity3[[#This Row],[TotalDistance]]/daily_activity3[[#This Row],[TotalSteps]],0)</f>
        <v>7.9295636005687412E-4</v>
      </c>
      <c r="T903">
        <f>IFERROR(daily_activity3[[#This Row],[TrackerDistance]]/(daily_activity3[[#This Row],[Total Mintues]]*daily_activity3[[#This Row],[Step Length]]),0)</f>
        <v>8.8853255587949462</v>
      </c>
      <c r="U903">
        <v>447</v>
      </c>
      <c r="V903">
        <v>487</v>
      </c>
      <c r="W903">
        <v>40</v>
      </c>
    </row>
    <row r="904" spans="1:23" x14ac:dyDescent="0.3">
      <c r="A904">
        <v>8378563200</v>
      </c>
      <c r="B904" s="1">
        <v>42709</v>
      </c>
      <c r="C904" t="str">
        <f t="shared" si="14"/>
        <v>Monday</v>
      </c>
      <c r="D904">
        <v>4561</v>
      </c>
      <c r="E904">
        <v>3.619999886</v>
      </c>
      <c r="F904">
        <v>3.619999886</v>
      </c>
      <c r="G904">
        <v>0</v>
      </c>
      <c r="H904">
        <v>0.64999997600000003</v>
      </c>
      <c r="I904">
        <v>0.27000001099999998</v>
      </c>
      <c r="J904">
        <v>2.6900000569999998</v>
      </c>
      <c r="K904">
        <v>0</v>
      </c>
      <c r="L904">
        <v>8</v>
      </c>
      <c r="M904">
        <v>6</v>
      </c>
      <c r="N904">
        <v>102</v>
      </c>
      <c r="O904">
        <v>433</v>
      </c>
      <c r="P904">
        <v>1976</v>
      </c>
      <c r="Q904">
        <f>SUM(daily_activity3[[#This Row],[VeryActiveMinutes]:[SedentaryMinutes]])</f>
        <v>549</v>
      </c>
      <c r="R904">
        <f>daily_activity3[[#This Row],[Total Mintues]]/60</f>
        <v>9.15</v>
      </c>
      <c r="S904">
        <f>IFERROR(daily_activity3[[#This Row],[TotalDistance]]/daily_activity3[[#This Row],[TotalSteps]],0)</f>
        <v>7.9368557026967775E-4</v>
      </c>
      <c r="T904">
        <f>IFERROR(daily_activity3[[#This Row],[TrackerDistance]]/(daily_activity3[[#This Row],[Total Mintues]]*daily_activity3[[#This Row],[Step Length]]),0)</f>
        <v>8.3078324225865199</v>
      </c>
      <c r="U904">
        <v>447</v>
      </c>
      <c r="V904">
        <v>487</v>
      </c>
      <c r="W904">
        <v>40</v>
      </c>
    </row>
    <row r="905" spans="1:23" x14ac:dyDescent="0.3">
      <c r="A905">
        <v>8583815059</v>
      </c>
      <c r="B905" s="1">
        <v>42708</v>
      </c>
      <c r="C905" t="str">
        <f t="shared" si="14"/>
        <v>Sunday</v>
      </c>
      <c r="D905">
        <v>5014</v>
      </c>
      <c r="E905">
        <v>3.9100000860000002</v>
      </c>
      <c r="F905">
        <v>3.9100000860000002</v>
      </c>
      <c r="G905">
        <v>0</v>
      </c>
      <c r="H905">
        <v>0</v>
      </c>
      <c r="I905">
        <v>0.33000001299999998</v>
      </c>
      <c r="J905">
        <v>3.579999924</v>
      </c>
      <c r="K905">
        <v>0</v>
      </c>
      <c r="L905">
        <v>0</v>
      </c>
      <c r="M905">
        <v>7</v>
      </c>
      <c r="N905">
        <v>196</v>
      </c>
      <c r="O905">
        <v>1237</v>
      </c>
      <c r="P905">
        <v>2650</v>
      </c>
      <c r="Q905">
        <f>SUM(daily_activity3[[#This Row],[VeryActiveMinutes]:[SedentaryMinutes]])</f>
        <v>1440</v>
      </c>
      <c r="R905">
        <f>daily_activity3[[#This Row],[Total Mintues]]/60</f>
        <v>24</v>
      </c>
      <c r="S905">
        <f>IFERROR(daily_activity3[[#This Row],[TotalDistance]]/daily_activity3[[#This Row],[TotalSteps]],0)</f>
        <v>7.7981653091344235E-4</v>
      </c>
      <c r="T905">
        <f>IFERROR(daily_activity3[[#This Row],[TrackerDistance]]/(daily_activity3[[#This Row],[Total Mintues]]*daily_activity3[[#This Row],[Step Length]]),0)</f>
        <v>3.4819444444444447</v>
      </c>
      <c r="U905">
        <v>0</v>
      </c>
      <c r="V905">
        <v>0</v>
      </c>
      <c r="W905">
        <v>0</v>
      </c>
    </row>
    <row r="906" spans="1:23" x14ac:dyDescent="0.3">
      <c r="A906">
        <v>8583815059</v>
      </c>
      <c r="B906" s="1">
        <v>42374</v>
      </c>
      <c r="C906" t="str">
        <f t="shared" si="14"/>
        <v>Tuesday</v>
      </c>
      <c r="D906">
        <v>4512</v>
      </c>
      <c r="E906">
        <v>3.5199999809999998</v>
      </c>
      <c r="F906">
        <v>3.5199999809999998</v>
      </c>
      <c r="G906">
        <v>0</v>
      </c>
      <c r="H906">
        <v>0.77999997099999996</v>
      </c>
      <c r="I906">
        <v>0.119999997</v>
      </c>
      <c r="J906">
        <v>2.039999962</v>
      </c>
      <c r="K906">
        <v>0</v>
      </c>
      <c r="L906">
        <v>10</v>
      </c>
      <c r="M906">
        <v>2</v>
      </c>
      <c r="N906">
        <v>117</v>
      </c>
      <c r="O906">
        <v>1311</v>
      </c>
      <c r="P906">
        <v>2596</v>
      </c>
      <c r="Q906">
        <f>SUM(daily_activity3[[#This Row],[VeryActiveMinutes]:[SedentaryMinutes]])</f>
        <v>1440</v>
      </c>
      <c r="R906">
        <f>daily_activity3[[#This Row],[Total Mintues]]/60</f>
        <v>24</v>
      </c>
      <c r="S906">
        <f>IFERROR(daily_activity3[[#This Row],[TotalDistance]]/daily_activity3[[#This Row],[TotalSteps]],0)</f>
        <v>7.8014183976063823E-4</v>
      </c>
      <c r="T906">
        <f>IFERROR(daily_activity3[[#This Row],[TrackerDistance]]/(daily_activity3[[#This Row],[Total Mintues]]*daily_activity3[[#This Row],[Step Length]]),0)</f>
        <v>3.1333333333333333</v>
      </c>
      <c r="U906">
        <v>0</v>
      </c>
      <c r="V906">
        <v>0</v>
      </c>
      <c r="W906">
        <v>0</v>
      </c>
    </row>
    <row r="907" spans="1:23" x14ac:dyDescent="0.3">
      <c r="A907">
        <v>8583815059</v>
      </c>
      <c r="B907" s="1">
        <v>42405</v>
      </c>
      <c r="C907" t="str">
        <f t="shared" si="14"/>
        <v>Friday</v>
      </c>
      <c r="D907">
        <v>8469</v>
      </c>
      <c r="E907">
        <v>6.6100001339999999</v>
      </c>
      <c r="F907">
        <v>6.6100001339999999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1440</v>
      </c>
      <c r="P907">
        <v>2894</v>
      </c>
      <c r="Q907">
        <f>SUM(daily_activity3[[#This Row],[VeryActiveMinutes]:[SedentaryMinutes]])</f>
        <v>1440</v>
      </c>
      <c r="R907">
        <f>daily_activity3[[#This Row],[Total Mintues]]/60</f>
        <v>24</v>
      </c>
      <c r="S907">
        <f>IFERROR(daily_activity3[[#This Row],[TotalDistance]]/daily_activity3[[#This Row],[TotalSteps]],0)</f>
        <v>7.8049358058802692E-4</v>
      </c>
      <c r="T907">
        <f>IFERROR(daily_activity3[[#This Row],[TrackerDistance]]/(daily_activity3[[#This Row],[Total Mintues]]*daily_activity3[[#This Row],[Step Length]]),0)</f>
        <v>5.8812500000000005</v>
      </c>
      <c r="U907">
        <v>0</v>
      </c>
      <c r="V907">
        <v>0</v>
      </c>
      <c r="W907">
        <v>0</v>
      </c>
    </row>
    <row r="908" spans="1:23" x14ac:dyDescent="0.3">
      <c r="A908">
        <v>8583815059</v>
      </c>
      <c r="B908" s="1">
        <v>42434</v>
      </c>
      <c r="C908" t="str">
        <f t="shared" si="14"/>
        <v>Saturday</v>
      </c>
      <c r="D908">
        <v>12015</v>
      </c>
      <c r="E908">
        <v>9.3699998860000004</v>
      </c>
      <c r="F908">
        <v>9.3699998860000004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1440</v>
      </c>
      <c r="P908">
        <v>3212</v>
      </c>
      <c r="Q908">
        <f>SUM(daily_activity3[[#This Row],[VeryActiveMinutes]:[SedentaryMinutes]])</f>
        <v>1440</v>
      </c>
      <c r="R908">
        <f>daily_activity3[[#This Row],[Total Mintues]]/60</f>
        <v>24</v>
      </c>
      <c r="S908">
        <f>IFERROR(daily_activity3[[#This Row],[TotalDistance]]/daily_activity3[[#This Row],[TotalSteps]],0)</f>
        <v>7.7985850070744905E-4</v>
      </c>
      <c r="T908">
        <f>IFERROR(daily_activity3[[#This Row],[TrackerDistance]]/(daily_activity3[[#This Row],[Total Mintues]]*daily_activity3[[#This Row],[Step Length]]),0)</f>
        <v>8.34375</v>
      </c>
      <c r="U908">
        <v>0</v>
      </c>
      <c r="V908">
        <v>0</v>
      </c>
      <c r="W908">
        <v>0</v>
      </c>
    </row>
    <row r="909" spans="1:23" x14ac:dyDescent="0.3">
      <c r="A909">
        <v>8583815059</v>
      </c>
      <c r="B909" s="1">
        <v>42465</v>
      </c>
      <c r="C909" t="str">
        <f t="shared" si="14"/>
        <v>Tuesday</v>
      </c>
      <c r="D909">
        <v>3588</v>
      </c>
      <c r="E909">
        <v>2.7999999519999998</v>
      </c>
      <c r="F909">
        <v>2.7999999519999998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1440</v>
      </c>
      <c r="P909">
        <v>2516</v>
      </c>
      <c r="Q909">
        <f>SUM(daily_activity3[[#This Row],[VeryActiveMinutes]:[SedentaryMinutes]])</f>
        <v>1440</v>
      </c>
      <c r="R909">
        <f>daily_activity3[[#This Row],[Total Mintues]]/60</f>
        <v>24</v>
      </c>
      <c r="S909">
        <f>IFERROR(daily_activity3[[#This Row],[TotalDistance]]/daily_activity3[[#This Row],[TotalSteps]],0)</f>
        <v>7.8037902787068004E-4</v>
      </c>
      <c r="T909">
        <f>IFERROR(daily_activity3[[#This Row],[TrackerDistance]]/(daily_activity3[[#This Row],[Total Mintues]]*daily_activity3[[#This Row],[Step Length]]),0)</f>
        <v>2.4916666666666667</v>
      </c>
      <c r="U909">
        <v>0</v>
      </c>
      <c r="V909">
        <v>0</v>
      </c>
      <c r="W909">
        <v>0</v>
      </c>
    </row>
    <row r="910" spans="1:23" x14ac:dyDescent="0.3">
      <c r="A910">
        <v>8583815059</v>
      </c>
      <c r="B910" s="1">
        <v>42495</v>
      </c>
      <c r="C910" t="str">
        <f t="shared" si="14"/>
        <v>Thursday</v>
      </c>
      <c r="D910">
        <v>12427</v>
      </c>
      <c r="E910">
        <v>9.6899995800000003</v>
      </c>
      <c r="F910">
        <v>9.6899995800000003</v>
      </c>
      <c r="G910">
        <v>0</v>
      </c>
      <c r="H910">
        <v>0</v>
      </c>
      <c r="I910">
        <v>0</v>
      </c>
      <c r="J910">
        <v>1.1799999480000001</v>
      </c>
      <c r="K910">
        <v>0</v>
      </c>
      <c r="L910">
        <v>0</v>
      </c>
      <c r="M910">
        <v>0</v>
      </c>
      <c r="N910">
        <v>70</v>
      </c>
      <c r="O910">
        <v>1370</v>
      </c>
      <c r="P910">
        <v>3266</v>
      </c>
      <c r="Q910">
        <f>SUM(daily_activity3[[#This Row],[VeryActiveMinutes]:[SedentaryMinutes]])</f>
        <v>1440</v>
      </c>
      <c r="R910">
        <f>daily_activity3[[#This Row],[Total Mintues]]/60</f>
        <v>24</v>
      </c>
      <c r="S910">
        <f>IFERROR(daily_activity3[[#This Row],[TotalDistance]]/daily_activity3[[#This Row],[TotalSteps]],0)</f>
        <v>7.7975372817252759E-4</v>
      </c>
      <c r="T910">
        <f>IFERROR(daily_activity3[[#This Row],[TrackerDistance]]/(daily_activity3[[#This Row],[Total Mintues]]*daily_activity3[[#This Row],[Step Length]]),0)</f>
        <v>8.6298611111111114</v>
      </c>
      <c r="U910">
        <v>0</v>
      </c>
      <c r="V910">
        <v>0</v>
      </c>
      <c r="W910">
        <v>0</v>
      </c>
    </row>
    <row r="911" spans="1:23" x14ac:dyDescent="0.3">
      <c r="A911">
        <v>8583815059</v>
      </c>
      <c r="B911" s="1">
        <v>42526</v>
      </c>
      <c r="C911" t="str">
        <f t="shared" si="14"/>
        <v>Sunday</v>
      </c>
      <c r="D911">
        <v>5843</v>
      </c>
      <c r="E911">
        <v>4.5599999430000002</v>
      </c>
      <c r="F911">
        <v>4.5599999430000002</v>
      </c>
      <c r="G911">
        <v>0</v>
      </c>
      <c r="H911">
        <v>0.14000000100000001</v>
      </c>
      <c r="I911">
        <v>1.190000057</v>
      </c>
      <c r="J911">
        <v>3.2300000190000002</v>
      </c>
      <c r="K911">
        <v>0</v>
      </c>
      <c r="L911">
        <v>2</v>
      </c>
      <c r="M911">
        <v>22</v>
      </c>
      <c r="N911">
        <v>166</v>
      </c>
      <c r="O911">
        <v>1250</v>
      </c>
      <c r="P911">
        <v>2683</v>
      </c>
      <c r="Q911">
        <f>SUM(daily_activity3[[#This Row],[VeryActiveMinutes]:[SedentaryMinutes]])</f>
        <v>1440</v>
      </c>
      <c r="R911">
        <f>daily_activity3[[#This Row],[Total Mintues]]/60</f>
        <v>24</v>
      </c>
      <c r="S911">
        <f>IFERROR(daily_activity3[[#This Row],[TotalDistance]]/daily_activity3[[#This Row],[TotalSteps]],0)</f>
        <v>7.8042100684579845E-4</v>
      </c>
      <c r="T911">
        <f>IFERROR(daily_activity3[[#This Row],[TrackerDistance]]/(daily_activity3[[#This Row],[Total Mintues]]*daily_activity3[[#This Row],[Step Length]]),0)</f>
        <v>4.0576388888888886</v>
      </c>
      <c r="U911">
        <v>0</v>
      </c>
      <c r="V911">
        <v>0</v>
      </c>
      <c r="W911">
        <v>0</v>
      </c>
    </row>
    <row r="912" spans="1:23" x14ac:dyDescent="0.3">
      <c r="A912">
        <v>8583815059</v>
      </c>
      <c r="B912" s="1">
        <v>42556</v>
      </c>
      <c r="C912" t="str">
        <f t="shared" si="14"/>
        <v>Tuesday</v>
      </c>
      <c r="D912">
        <v>6117</v>
      </c>
      <c r="E912">
        <v>4.7699999809999998</v>
      </c>
      <c r="F912">
        <v>4.7699999809999998</v>
      </c>
      <c r="G912">
        <v>0</v>
      </c>
      <c r="H912">
        <v>0</v>
      </c>
      <c r="I912">
        <v>0</v>
      </c>
      <c r="J912">
        <v>4.7699999809999998</v>
      </c>
      <c r="K912">
        <v>0</v>
      </c>
      <c r="L912">
        <v>0</v>
      </c>
      <c r="M912">
        <v>0</v>
      </c>
      <c r="N912">
        <v>250</v>
      </c>
      <c r="O912">
        <v>1190</v>
      </c>
      <c r="P912">
        <v>2810</v>
      </c>
      <c r="Q912">
        <f>SUM(daily_activity3[[#This Row],[VeryActiveMinutes]:[SedentaryMinutes]])</f>
        <v>1440</v>
      </c>
      <c r="R912">
        <f>daily_activity3[[#This Row],[Total Mintues]]/60</f>
        <v>24</v>
      </c>
      <c r="S912">
        <f>IFERROR(daily_activity3[[#This Row],[TotalDistance]]/daily_activity3[[#This Row],[TotalSteps]],0)</f>
        <v>7.797940135687428E-4</v>
      </c>
      <c r="T912">
        <f>IFERROR(daily_activity3[[#This Row],[TrackerDistance]]/(daily_activity3[[#This Row],[Total Mintues]]*daily_activity3[[#This Row],[Step Length]]),0)</f>
        <v>4.2479166666666668</v>
      </c>
      <c r="U912">
        <v>0</v>
      </c>
      <c r="V912">
        <v>0</v>
      </c>
      <c r="W912">
        <v>0</v>
      </c>
    </row>
    <row r="913" spans="1:23" x14ac:dyDescent="0.3">
      <c r="A913">
        <v>8583815059</v>
      </c>
      <c r="B913" s="1">
        <v>42587</v>
      </c>
      <c r="C913" t="str">
        <f t="shared" si="14"/>
        <v>Friday</v>
      </c>
      <c r="D913">
        <v>9217</v>
      </c>
      <c r="E913">
        <v>7.1900000569999998</v>
      </c>
      <c r="F913">
        <v>7.1900000569999998</v>
      </c>
      <c r="G913">
        <v>0</v>
      </c>
      <c r="H913">
        <v>0.219999999</v>
      </c>
      <c r="I913">
        <v>3.3099999430000002</v>
      </c>
      <c r="J913">
        <v>3.6600000860000002</v>
      </c>
      <c r="K913">
        <v>0</v>
      </c>
      <c r="L913">
        <v>3</v>
      </c>
      <c r="M913">
        <v>72</v>
      </c>
      <c r="N913">
        <v>182</v>
      </c>
      <c r="O913">
        <v>1183</v>
      </c>
      <c r="P913">
        <v>2940</v>
      </c>
      <c r="Q913">
        <f>SUM(daily_activity3[[#This Row],[VeryActiveMinutes]:[SedentaryMinutes]])</f>
        <v>1440</v>
      </c>
      <c r="R913">
        <f>daily_activity3[[#This Row],[Total Mintues]]/60</f>
        <v>24</v>
      </c>
      <c r="S913">
        <f>IFERROR(daily_activity3[[#This Row],[TotalDistance]]/daily_activity3[[#This Row],[TotalSteps]],0)</f>
        <v>7.8008029261147872E-4</v>
      </c>
      <c r="T913">
        <f>IFERROR(daily_activity3[[#This Row],[TrackerDistance]]/(daily_activity3[[#This Row],[Total Mintues]]*daily_activity3[[#This Row],[Step Length]]),0)</f>
        <v>6.4006944444444454</v>
      </c>
      <c r="U913">
        <v>0</v>
      </c>
      <c r="V913">
        <v>0</v>
      </c>
      <c r="W913">
        <v>0</v>
      </c>
    </row>
    <row r="914" spans="1:23" x14ac:dyDescent="0.3">
      <c r="A914">
        <v>8583815059</v>
      </c>
      <c r="B914" s="1">
        <v>42618</v>
      </c>
      <c r="C914" t="str">
        <f t="shared" si="14"/>
        <v>Monday</v>
      </c>
      <c r="D914">
        <v>9877</v>
      </c>
      <c r="E914">
        <v>7.6999998090000004</v>
      </c>
      <c r="F914">
        <v>7.6999998090000004</v>
      </c>
      <c r="G914">
        <v>0</v>
      </c>
      <c r="H914">
        <v>5.7600002290000001</v>
      </c>
      <c r="I914">
        <v>0.17000000200000001</v>
      </c>
      <c r="J914">
        <v>1.730000019</v>
      </c>
      <c r="K914">
        <v>0</v>
      </c>
      <c r="L914">
        <v>66</v>
      </c>
      <c r="M914">
        <v>4</v>
      </c>
      <c r="N914">
        <v>110</v>
      </c>
      <c r="O914">
        <v>1260</v>
      </c>
      <c r="P914">
        <v>2947</v>
      </c>
      <c r="Q914">
        <f>SUM(daily_activity3[[#This Row],[VeryActiveMinutes]:[SedentaryMinutes]])</f>
        <v>1440</v>
      </c>
      <c r="R914">
        <f>daily_activity3[[#This Row],[Total Mintues]]/60</f>
        <v>24</v>
      </c>
      <c r="S914">
        <f>IFERROR(daily_activity3[[#This Row],[TotalDistance]]/daily_activity3[[#This Row],[TotalSteps]],0)</f>
        <v>7.7958892467348384E-4</v>
      </c>
      <c r="T914">
        <f>IFERROR(daily_activity3[[#This Row],[TrackerDistance]]/(daily_activity3[[#This Row],[Total Mintues]]*daily_activity3[[#This Row],[Step Length]]),0)</f>
        <v>6.8590277777777784</v>
      </c>
      <c r="U914">
        <v>0</v>
      </c>
      <c r="V914">
        <v>0</v>
      </c>
      <c r="W914">
        <v>0</v>
      </c>
    </row>
    <row r="915" spans="1:23" x14ac:dyDescent="0.3">
      <c r="A915">
        <v>8583815059</v>
      </c>
      <c r="B915" s="1">
        <v>42648</v>
      </c>
      <c r="C915" t="str">
        <f t="shared" si="14"/>
        <v>Wednesday</v>
      </c>
      <c r="D915">
        <v>8240</v>
      </c>
      <c r="E915">
        <v>6.4299998279999997</v>
      </c>
      <c r="F915">
        <v>6.4299998279999997</v>
      </c>
      <c r="G915">
        <v>0</v>
      </c>
      <c r="H915">
        <v>0.689999998</v>
      </c>
      <c r="I915">
        <v>2.0099999899999998</v>
      </c>
      <c r="J915">
        <v>3.7200000289999999</v>
      </c>
      <c r="K915">
        <v>0</v>
      </c>
      <c r="L915">
        <v>9</v>
      </c>
      <c r="M915">
        <v>43</v>
      </c>
      <c r="N915">
        <v>162</v>
      </c>
      <c r="O915">
        <v>1226</v>
      </c>
      <c r="P915">
        <v>2846</v>
      </c>
      <c r="Q915">
        <f>SUM(daily_activity3[[#This Row],[VeryActiveMinutes]:[SedentaryMinutes]])</f>
        <v>1440</v>
      </c>
      <c r="R915">
        <f>daily_activity3[[#This Row],[Total Mintues]]/60</f>
        <v>24</v>
      </c>
      <c r="S915">
        <f>IFERROR(daily_activity3[[#This Row],[TotalDistance]]/daily_activity3[[#This Row],[TotalSteps]],0)</f>
        <v>7.8033978495145628E-4</v>
      </c>
      <c r="T915">
        <f>IFERROR(daily_activity3[[#This Row],[TrackerDistance]]/(daily_activity3[[#This Row],[Total Mintues]]*daily_activity3[[#This Row],[Step Length]]),0)</f>
        <v>5.7222222222222223</v>
      </c>
      <c r="U915">
        <v>0</v>
      </c>
      <c r="V915">
        <v>0</v>
      </c>
      <c r="W915">
        <v>0</v>
      </c>
    </row>
    <row r="916" spans="1:23" x14ac:dyDescent="0.3">
      <c r="A916">
        <v>8583815059</v>
      </c>
      <c r="B916" s="1">
        <v>42679</v>
      </c>
      <c r="C916" t="str">
        <f t="shared" si="14"/>
        <v>Saturday</v>
      </c>
      <c r="D916">
        <v>8701</v>
      </c>
      <c r="E916">
        <v>6.7899999619999996</v>
      </c>
      <c r="F916">
        <v>6.7899999619999996</v>
      </c>
      <c r="G916">
        <v>0</v>
      </c>
      <c r="H916">
        <v>0.37000000500000002</v>
      </c>
      <c r="I916">
        <v>3.2400000100000002</v>
      </c>
      <c r="J916">
        <v>3.170000076</v>
      </c>
      <c r="K916">
        <v>0</v>
      </c>
      <c r="L916">
        <v>5</v>
      </c>
      <c r="M916">
        <v>71</v>
      </c>
      <c r="N916">
        <v>177</v>
      </c>
      <c r="O916">
        <v>1106</v>
      </c>
      <c r="P916">
        <v>2804</v>
      </c>
      <c r="Q916">
        <f>SUM(daily_activity3[[#This Row],[VeryActiveMinutes]:[SedentaryMinutes]])</f>
        <v>1359</v>
      </c>
      <c r="R916">
        <f>daily_activity3[[#This Row],[Total Mintues]]/60</f>
        <v>22.65</v>
      </c>
      <c r="S916">
        <f>IFERROR(daily_activity3[[#This Row],[TotalDistance]]/daily_activity3[[#This Row],[TotalSteps]],0)</f>
        <v>7.8037006803815645E-4</v>
      </c>
      <c r="T916">
        <f>IFERROR(daily_activity3[[#This Row],[TrackerDistance]]/(daily_activity3[[#This Row],[Total Mintues]]*daily_activity3[[#This Row],[Step Length]]),0)</f>
        <v>6.4025018395879325</v>
      </c>
      <c r="U916">
        <v>0</v>
      </c>
      <c r="V916">
        <v>0</v>
      </c>
      <c r="W916">
        <v>0</v>
      </c>
    </row>
    <row r="917" spans="1:23" x14ac:dyDescent="0.3">
      <c r="A917">
        <v>8583815059</v>
      </c>
      <c r="B917" s="1">
        <v>42709</v>
      </c>
      <c r="C917" t="str">
        <f t="shared" si="14"/>
        <v>Monday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1440</v>
      </c>
      <c r="P917">
        <v>0</v>
      </c>
      <c r="Q917">
        <f>SUM(daily_activity3[[#This Row],[VeryActiveMinutes]:[SedentaryMinutes]])</f>
        <v>1440</v>
      </c>
      <c r="R917">
        <f>daily_activity3[[#This Row],[Total Mintues]]/60</f>
        <v>24</v>
      </c>
      <c r="S917">
        <f>IFERROR(daily_activity3[[#This Row],[TotalDistance]]/daily_activity3[[#This Row],[TotalSteps]],0)</f>
        <v>0</v>
      </c>
      <c r="T917">
        <f>IFERROR(daily_activity3[[#This Row],[TrackerDistance]]/(daily_activity3[[#This Row],[Total Mintues]]*daily_activity3[[#This Row],[Step Length]]),0)</f>
        <v>0</v>
      </c>
      <c r="U917">
        <v>0</v>
      </c>
      <c r="V917">
        <v>0</v>
      </c>
      <c r="W917">
        <v>0</v>
      </c>
    </row>
    <row r="918" spans="1:23" x14ac:dyDescent="0.3">
      <c r="A918">
        <v>8792009665</v>
      </c>
      <c r="B918" s="1">
        <v>42708</v>
      </c>
      <c r="C918" t="str">
        <f t="shared" si="14"/>
        <v>Sunday</v>
      </c>
      <c r="D918">
        <v>2564</v>
      </c>
      <c r="E918">
        <v>1.6399999860000001</v>
      </c>
      <c r="F918">
        <v>1.6399999860000001</v>
      </c>
      <c r="G918">
        <v>0</v>
      </c>
      <c r="H918">
        <v>0</v>
      </c>
      <c r="I918">
        <v>0</v>
      </c>
      <c r="J918">
        <v>1.6399999860000001</v>
      </c>
      <c r="K918">
        <v>0</v>
      </c>
      <c r="L918">
        <v>0</v>
      </c>
      <c r="M918">
        <v>0</v>
      </c>
      <c r="N918">
        <v>116</v>
      </c>
      <c r="O918">
        <v>831</v>
      </c>
      <c r="P918">
        <v>2044</v>
      </c>
      <c r="Q918">
        <f>SUM(daily_activity3[[#This Row],[VeryActiveMinutes]:[SedentaryMinutes]])</f>
        <v>947</v>
      </c>
      <c r="R918">
        <f>daily_activity3[[#This Row],[Total Mintues]]/60</f>
        <v>15.783333333333333</v>
      </c>
      <c r="S918">
        <f>IFERROR(daily_activity3[[#This Row],[TotalDistance]]/daily_activity3[[#This Row],[TotalSteps]],0)</f>
        <v>6.396255795631826E-4</v>
      </c>
      <c r="T918">
        <f>IFERROR(daily_activity3[[#This Row],[TrackerDistance]]/(daily_activity3[[#This Row],[Total Mintues]]*daily_activity3[[#This Row],[Step Length]]),0)</f>
        <v>2.7074973600844774</v>
      </c>
      <c r="U918">
        <v>531</v>
      </c>
      <c r="V918">
        <v>552</v>
      </c>
      <c r="W918">
        <v>21</v>
      </c>
    </row>
    <row r="919" spans="1:23" x14ac:dyDescent="0.3">
      <c r="A919">
        <v>8792009665</v>
      </c>
      <c r="B919" s="1">
        <v>42374</v>
      </c>
      <c r="C919" t="str">
        <f t="shared" si="14"/>
        <v>Tuesday</v>
      </c>
      <c r="D919">
        <v>1619</v>
      </c>
      <c r="E919">
        <v>1.039999962</v>
      </c>
      <c r="F919">
        <v>1.039999962</v>
      </c>
      <c r="G919">
        <v>0</v>
      </c>
      <c r="H919">
        <v>0</v>
      </c>
      <c r="I919">
        <v>0</v>
      </c>
      <c r="J919">
        <v>1.039999962</v>
      </c>
      <c r="K919">
        <v>0</v>
      </c>
      <c r="L919">
        <v>0</v>
      </c>
      <c r="M919">
        <v>0</v>
      </c>
      <c r="N919">
        <v>79</v>
      </c>
      <c r="O919">
        <v>834</v>
      </c>
      <c r="P919">
        <v>1962</v>
      </c>
      <c r="Q919">
        <f>SUM(daily_activity3[[#This Row],[VeryActiveMinutes]:[SedentaryMinutes]])</f>
        <v>913</v>
      </c>
      <c r="R919">
        <f>daily_activity3[[#This Row],[Total Mintues]]/60</f>
        <v>15.216666666666667</v>
      </c>
      <c r="S919">
        <f>IFERROR(daily_activity3[[#This Row],[TotalDistance]]/daily_activity3[[#This Row],[TotalSteps]],0)</f>
        <v>6.4237181099444096E-4</v>
      </c>
      <c r="T919">
        <f>IFERROR(daily_activity3[[#This Row],[TrackerDistance]]/(daily_activity3[[#This Row],[Total Mintues]]*daily_activity3[[#This Row],[Step Length]]),0)</f>
        <v>1.7732749178532312</v>
      </c>
      <c r="U919">
        <v>531</v>
      </c>
      <c r="V919">
        <v>552</v>
      </c>
      <c r="W919">
        <v>21</v>
      </c>
    </row>
    <row r="920" spans="1:23" x14ac:dyDescent="0.3">
      <c r="A920">
        <v>8792009665</v>
      </c>
      <c r="B920" s="1">
        <v>42405</v>
      </c>
      <c r="C920" t="str">
        <f t="shared" si="14"/>
        <v>Friday</v>
      </c>
      <c r="D920">
        <v>1831</v>
      </c>
      <c r="E920">
        <v>1.1699999569999999</v>
      </c>
      <c r="F920">
        <v>1.1699999569999999</v>
      </c>
      <c r="G920">
        <v>0</v>
      </c>
      <c r="H920">
        <v>0</v>
      </c>
      <c r="I920">
        <v>0</v>
      </c>
      <c r="J920">
        <v>1.1699999569999999</v>
      </c>
      <c r="K920">
        <v>0</v>
      </c>
      <c r="L920">
        <v>0</v>
      </c>
      <c r="M920">
        <v>0</v>
      </c>
      <c r="N920">
        <v>101</v>
      </c>
      <c r="O920">
        <v>916</v>
      </c>
      <c r="P920">
        <v>2015</v>
      </c>
      <c r="Q920">
        <f>SUM(daily_activity3[[#This Row],[VeryActiveMinutes]:[SedentaryMinutes]])</f>
        <v>1017</v>
      </c>
      <c r="R920">
        <f>daily_activity3[[#This Row],[Total Mintues]]/60</f>
        <v>16.95</v>
      </c>
      <c r="S920">
        <f>IFERROR(daily_activity3[[#This Row],[TotalDistance]]/daily_activity3[[#This Row],[TotalSteps]],0)</f>
        <v>6.3899506116876022E-4</v>
      </c>
      <c r="T920">
        <f>IFERROR(daily_activity3[[#This Row],[TrackerDistance]]/(daily_activity3[[#This Row],[Total Mintues]]*daily_activity3[[#This Row],[Step Length]]),0)</f>
        <v>1.80039331366765</v>
      </c>
      <c r="U920">
        <v>531</v>
      </c>
      <c r="V920">
        <v>552</v>
      </c>
      <c r="W920">
        <v>21</v>
      </c>
    </row>
    <row r="921" spans="1:23" x14ac:dyDescent="0.3">
      <c r="A921">
        <v>8792009665</v>
      </c>
      <c r="B921" s="1">
        <v>42434</v>
      </c>
      <c r="C921" t="str">
        <f t="shared" si="14"/>
        <v>Saturday</v>
      </c>
      <c r="D921">
        <v>2421</v>
      </c>
      <c r="E921">
        <v>1.5499999520000001</v>
      </c>
      <c r="F921">
        <v>1.5499999520000001</v>
      </c>
      <c r="G921">
        <v>0</v>
      </c>
      <c r="H921">
        <v>0</v>
      </c>
      <c r="I921">
        <v>0</v>
      </c>
      <c r="J921">
        <v>1.5499999520000001</v>
      </c>
      <c r="K921">
        <v>0</v>
      </c>
      <c r="L921">
        <v>0</v>
      </c>
      <c r="M921">
        <v>0</v>
      </c>
      <c r="N921">
        <v>156</v>
      </c>
      <c r="O921">
        <v>739</v>
      </c>
      <c r="P921">
        <v>2297</v>
      </c>
      <c r="Q921">
        <f>SUM(daily_activity3[[#This Row],[VeryActiveMinutes]:[SedentaryMinutes]])</f>
        <v>895</v>
      </c>
      <c r="R921">
        <f>daily_activity3[[#This Row],[Total Mintues]]/60</f>
        <v>14.916666666666666</v>
      </c>
      <c r="S921">
        <f>IFERROR(daily_activity3[[#This Row],[TotalDistance]]/daily_activity3[[#This Row],[TotalSteps]],0)</f>
        <v>6.4023128954977283E-4</v>
      </c>
      <c r="T921">
        <f>IFERROR(daily_activity3[[#This Row],[TrackerDistance]]/(daily_activity3[[#This Row],[Total Mintues]]*daily_activity3[[#This Row],[Step Length]]),0)</f>
        <v>2.7050279329608942</v>
      </c>
      <c r="U921">
        <v>531</v>
      </c>
      <c r="V921">
        <v>552</v>
      </c>
      <c r="W921">
        <v>21</v>
      </c>
    </row>
    <row r="922" spans="1:23" x14ac:dyDescent="0.3">
      <c r="A922">
        <v>8792009665</v>
      </c>
      <c r="B922" s="1">
        <v>42465</v>
      </c>
      <c r="C922" t="str">
        <f t="shared" si="14"/>
        <v>Tuesday</v>
      </c>
      <c r="D922">
        <v>2283</v>
      </c>
      <c r="E922">
        <v>1.460000038</v>
      </c>
      <c r="F922">
        <v>1.460000038</v>
      </c>
      <c r="G922">
        <v>0</v>
      </c>
      <c r="H922">
        <v>0</v>
      </c>
      <c r="I922">
        <v>0</v>
      </c>
      <c r="J922">
        <v>1.460000038</v>
      </c>
      <c r="K922">
        <v>0</v>
      </c>
      <c r="L922">
        <v>0</v>
      </c>
      <c r="M922">
        <v>0</v>
      </c>
      <c r="N922">
        <v>129</v>
      </c>
      <c r="O922">
        <v>848</v>
      </c>
      <c r="P922">
        <v>2067</v>
      </c>
      <c r="Q922">
        <f>SUM(daily_activity3[[#This Row],[VeryActiveMinutes]:[SedentaryMinutes]])</f>
        <v>977</v>
      </c>
      <c r="R922">
        <f>daily_activity3[[#This Row],[Total Mintues]]/60</f>
        <v>16.283333333333335</v>
      </c>
      <c r="S922">
        <f>IFERROR(daily_activity3[[#This Row],[TotalDistance]]/daily_activity3[[#This Row],[TotalSteps]],0)</f>
        <v>6.395094340779676E-4</v>
      </c>
      <c r="T922">
        <f>IFERROR(daily_activity3[[#This Row],[TrackerDistance]]/(daily_activity3[[#This Row],[Total Mintues]]*daily_activity3[[#This Row],[Step Length]]),0)</f>
        <v>2.3367451381780961</v>
      </c>
      <c r="U922">
        <v>531</v>
      </c>
      <c r="V922">
        <v>552</v>
      </c>
      <c r="W922">
        <v>21</v>
      </c>
    </row>
    <row r="923" spans="1:23" x14ac:dyDescent="0.3">
      <c r="A923">
        <v>8792009665</v>
      </c>
      <c r="B923" s="1">
        <v>42495</v>
      </c>
      <c r="C923" t="str">
        <f t="shared" si="14"/>
        <v>Thursday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1440</v>
      </c>
      <c r="P923">
        <v>1688</v>
      </c>
      <c r="Q923">
        <f>SUM(daily_activity3[[#This Row],[VeryActiveMinutes]:[SedentaryMinutes]])</f>
        <v>1440</v>
      </c>
      <c r="R923">
        <f>daily_activity3[[#This Row],[Total Mintues]]/60</f>
        <v>24</v>
      </c>
      <c r="S923">
        <f>IFERROR(daily_activity3[[#This Row],[TotalDistance]]/daily_activity3[[#This Row],[TotalSteps]],0)</f>
        <v>0</v>
      </c>
      <c r="T923">
        <f>IFERROR(daily_activity3[[#This Row],[TrackerDistance]]/(daily_activity3[[#This Row],[Total Mintues]]*daily_activity3[[#This Row],[Step Length]]),0)</f>
        <v>0</v>
      </c>
      <c r="U923">
        <v>531</v>
      </c>
      <c r="V923">
        <v>552</v>
      </c>
      <c r="W923">
        <v>21</v>
      </c>
    </row>
    <row r="924" spans="1:23" x14ac:dyDescent="0.3">
      <c r="A924">
        <v>8792009665</v>
      </c>
      <c r="B924" s="1">
        <v>42526</v>
      </c>
      <c r="C924" t="str">
        <f t="shared" si="14"/>
        <v>Sunday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1440</v>
      </c>
      <c r="P924">
        <v>1688</v>
      </c>
      <c r="Q924">
        <f>SUM(daily_activity3[[#This Row],[VeryActiveMinutes]:[SedentaryMinutes]])</f>
        <v>1440</v>
      </c>
      <c r="R924">
        <f>daily_activity3[[#This Row],[Total Mintues]]/60</f>
        <v>24</v>
      </c>
      <c r="S924">
        <f>IFERROR(daily_activity3[[#This Row],[TotalDistance]]/daily_activity3[[#This Row],[TotalSteps]],0)</f>
        <v>0</v>
      </c>
      <c r="T924">
        <f>IFERROR(daily_activity3[[#This Row],[TrackerDistance]]/(daily_activity3[[#This Row],[Total Mintues]]*daily_activity3[[#This Row],[Step Length]]),0)</f>
        <v>0</v>
      </c>
      <c r="U924">
        <v>531</v>
      </c>
      <c r="V924">
        <v>552</v>
      </c>
      <c r="W924">
        <v>21</v>
      </c>
    </row>
    <row r="925" spans="1:23" x14ac:dyDescent="0.3">
      <c r="A925">
        <v>8792009665</v>
      </c>
      <c r="B925" s="1">
        <v>42556</v>
      </c>
      <c r="C925" t="str">
        <f t="shared" si="14"/>
        <v>Tuesday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1440</v>
      </c>
      <c r="P925">
        <v>1688</v>
      </c>
      <c r="Q925">
        <f>SUM(daily_activity3[[#This Row],[VeryActiveMinutes]:[SedentaryMinutes]])</f>
        <v>1440</v>
      </c>
      <c r="R925">
        <f>daily_activity3[[#This Row],[Total Mintues]]/60</f>
        <v>24</v>
      </c>
      <c r="S925">
        <f>IFERROR(daily_activity3[[#This Row],[TotalDistance]]/daily_activity3[[#This Row],[TotalSteps]],0)</f>
        <v>0</v>
      </c>
      <c r="T925">
        <f>IFERROR(daily_activity3[[#This Row],[TrackerDistance]]/(daily_activity3[[#This Row],[Total Mintues]]*daily_activity3[[#This Row],[Step Length]]),0)</f>
        <v>0</v>
      </c>
      <c r="U925">
        <v>531</v>
      </c>
      <c r="V925">
        <v>552</v>
      </c>
      <c r="W925">
        <v>21</v>
      </c>
    </row>
    <row r="926" spans="1:23" x14ac:dyDescent="0.3">
      <c r="A926">
        <v>8792009665</v>
      </c>
      <c r="B926" s="1">
        <v>42587</v>
      </c>
      <c r="C926" t="str">
        <f t="shared" si="14"/>
        <v>Friday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1440</v>
      </c>
      <c r="P926">
        <v>1688</v>
      </c>
      <c r="Q926">
        <f>SUM(daily_activity3[[#This Row],[VeryActiveMinutes]:[SedentaryMinutes]])</f>
        <v>1440</v>
      </c>
      <c r="R926">
        <f>daily_activity3[[#This Row],[Total Mintues]]/60</f>
        <v>24</v>
      </c>
      <c r="S926">
        <f>IFERROR(daily_activity3[[#This Row],[TotalDistance]]/daily_activity3[[#This Row],[TotalSteps]],0)</f>
        <v>0</v>
      </c>
      <c r="T926">
        <f>IFERROR(daily_activity3[[#This Row],[TrackerDistance]]/(daily_activity3[[#This Row],[Total Mintues]]*daily_activity3[[#This Row],[Step Length]]),0)</f>
        <v>0</v>
      </c>
      <c r="U926">
        <v>531</v>
      </c>
      <c r="V926">
        <v>552</v>
      </c>
      <c r="W926">
        <v>21</v>
      </c>
    </row>
    <row r="927" spans="1:23" x14ac:dyDescent="0.3">
      <c r="A927">
        <v>8792009665</v>
      </c>
      <c r="B927" s="1">
        <v>42618</v>
      </c>
      <c r="C927" t="str">
        <f t="shared" si="14"/>
        <v>Monday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1440</v>
      </c>
      <c r="P927">
        <v>1688</v>
      </c>
      <c r="Q927">
        <f>SUM(daily_activity3[[#This Row],[VeryActiveMinutes]:[SedentaryMinutes]])</f>
        <v>1440</v>
      </c>
      <c r="R927">
        <f>daily_activity3[[#This Row],[Total Mintues]]/60</f>
        <v>24</v>
      </c>
      <c r="S927">
        <f>IFERROR(daily_activity3[[#This Row],[TotalDistance]]/daily_activity3[[#This Row],[TotalSteps]],0)</f>
        <v>0</v>
      </c>
      <c r="T927">
        <f>IFERROR(daily_activity3[[#This Row],[TrackerDistance]]/(daily_activity3[[#This Row],[Total Mintues]]*daily_activity3[[#This Row],[Step Length]]),0)</f>
        <v>0</v>
      </c>
      <c r="U927">
        <v>531</v>
      </c>
      <c r="V927">
        <v>552</v>
      </c>
      <c r="W927">
        <v>21</v>
      </c>
    </row>
    <row r="928" spans="1:23" x14ac:dyDescent="0.3">
      <c r="A928">
        <v>8792009665</v>
      </c>
      <c r="B928" s="1">
        <v>42648</v>
      </c>
      <c r="C928" t="str">
        <f t="shared" si="14"/>
        <v>Wednesday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48</v>
      </c>
      <c r="P928">
        <v>57</v>
      </c>
      <c r="Q928">
        <f>SUM(daily_activity3[[#This Row],[VeryActiveMinutes]:[SedentaryMinutes]])</f>
        <v>48</v>
      </c>
      <c r="R928">
        <f>daily_activity3[[#This Row],[Total Mintues]]/60</f>
        <v>0.8</v>
      </c>
      <c r="S928">
        <f>IFERROR(daily_activity3[[#This Row],[TotalDistance]]/daily_activity3[[#This Row],[TotalSteps]],0)</f>
        <v>0</v>
      </c>
      <c r="T928">
        <f>IFERROR(daily_activity3[[#This Row],[TrackerDistance]]/(daily_activity3[[#This Row],[Total Mintues]]*daily_activity3[[#This Row],[Step Length]]),0)</f>
        <v>0</v>
      </c>
      <c r="U928">
        <v>531</v>
      </c>
      <c r="V928">
        <v>552</v>
      </c>
      <c r="W928">
        <v>21</v>
      </c>
    </row>
    <row r="929" spans="1:23" x14ac:dyDescent="0.3">
      <c r="A929">
        <v>8877689391</v>
      </c>
      <c r="B929" s="1">
        <v>42708</v>
      </c>
      <c r="C929" t="str">
        <f t="shared" si="14"/>
        <v>Sunday</v>
      </c>
      <c r="D929">
        <v>23186</v>
      </c>
      <c r="E929">
        <v>20.399999619999999</v>
      </c>
      <c r="F929">
        <v>20.399999619999999</v>
      </c>
      <c r="G929">
        <v>0</v>
      </c>
      <c r="H929">
        <v>12.22000027</v>
      </c>
      <c r="I929">
        <v>0.34000000400000002</v>
      </c>
      <c r="J929">
        <v>7.8200001720000003</v>
      </c>
      <c r="K929">
        <v>0</v>
      </c>
      <c r="L929">
        <v>85</v>
      </c>
      <c r="M929">
        <v>7</v>
      </c>
      <c r="N929">
        <v>312</v>
      </c>
      <c r="O929">
        <v>1036</v>
      </c>
      <c r="P929">
        <v>3921</v>
      </c>
      <c r="Q929">
        <f>SUM(daily_activity3[[#This Row],[VeryActiveMinutes]:[SedentaryMinutes]])</f>
        <v>1440</v>
      </c>
      <c r="R929">
        <f>daily_activity3[[#This Row],[Total Mintues]]/60</f>
        <v>24</v>
      </c>
      <c r="S929">
        <f>IFERROR(daily_activity3[[#This Row],[TotalDistance]]/daily_activity3[[#This Row],[TotalSteps]],0)</f>
        <v>8.7984126714396615E-4</v>
      </c>
      <c r="T929">
        <f>IFERROR(daily_activity3[[#This Row],[TrackerDistance]]/(daily_activity3[[#This Row],[Total Mintues]]*daily_activity3[[#This Row],[Step Length]]),0)</f>
        <v>16.101388888888891</v>
      </c>
      <c r="U929">
        <v>0</v>
      </c>
      <c r="V929">
        <v>0</v>
      </c>
      <c r="W929">
        <v>0</v>
      </c>
    </row>
    <row r="930" spans="1:23" x14ac:dyDescent="0.3">
      <c r="A930">
        <v>8877689391</v>
      </c>
      <c r="B930" s="1">
        <v>42374</v>
      </c>
      <c r="C930" t="str">
        <f t="shared" si="14"/>
        <v>Tuesday</v>
      </c>
      <c r="D930">
        <v>10930</v>
      </c>
      <c r="E930">
        <v>8.3199996949999999</v>
      </c>
      <c r="F930">
        <v>8.3199996949999999</v>
      </c>
      <c r="G930">
        <v>0</v>
      </c>
      <c r="H930">
        <v>3.130000114</v>
      </c>
      <c r="I930">
        <v>0.56999999300000004</v>
      </c>
      <c r="J930">
        <v>4.5700001720000003</v>
      </c>
      <c r="K930">
        <v>0</v>
      </c>
      <c r="L930">
        <v>36</v>
      </c>
      <c r="M930">
        <v>12</v>
      </c>
      <c r="N930">
        <v>166</v>
      </c>
      <c r="O930">
        <v>1226</v>
      </c>
      <c r="P930">
        <v>2786</v>
      </c>
      <c r="Q930">
        <f>SUM(daily_activity3[[#This Row],[VeryActiveMinutes]:[SedentaryMinutes]])</f>
        <v>1440</v>
      </c>
      <c r="R930">
        <f>daily_activity3[[#This Row],[Total Mintues]]/60</f>
        <v>24</v>
      </c>
      <c r="S930">
        <f>IFERROR(daily_activity3[[#This Row],[TotalDistance]]/daily_activity3[[#This Row],[TotalSteps]],0)</f>
        <v>7.6120765736505027E-4</v>
      </c>
      <c r="T930">
        <f>IFERROR(daily_activity3[[#This Row],[TrackerDistance]]/(daily_activity3[[#This Row],[Total Mintues]]*daily_activity3[[#This Row],[Step Length]]),0)</f>
        <v>7.5902777777777786</v>
      </c>
      <c r="U930">
        <v>0</v>
      </c>
      <c r="V930">
        <v>0</v>
      </c>
      <c r="W930">
        <v>0</v>
      </c>
    </row>
    <row r="931" spans="1:23" x14ac:dyDescent="0.3">
      <c r="A931">
        <v>8877689391</v>
      </c>
      <c r="B931" s="1">
        <v>42405</v>
      </c>
      <c r="C931" t="str">
        <f t="shared" si="14"/>
        <v>Friday</v>
      </c>
      <c r="D931">
        <v>4790</v>
      </c>
      <c r="E931">
        <v>3.6400001049999999</v>
      </c>
      <c r="F931">
        <v>3.6400001049999999</v>
      </c>
      <c r="G931">
        <v>0</v>
      </c>
      <c r="H931">
        <v>0</v>
      </c>
      <c r="I931">
        <v>0</v>
      </c>
      <c r="J931">
        <v>3.5599999430000002</v>
      </c>
      <c r="K931">
        <v>0</v>
      </c>
      <c r="L931">
        <v>0</v>
      </c>
      <c r="M931">
        <v>0</v>
      </c>
      <c r="N931">
        <v>105</v>
      </c>
      <c r="O931">
        <v>1335</v>
      </c>
      <c r="P931">
        <v>2189</v>
      </c>
      <c r="Q931">
        <f>SUM(daily_activity3[[#This Row],[VeryActiveMinutes]:[SedentaryMinutes]])</f>
        <v>1440</v>
      </c>
      <c r="R931">
        <f>daily_activity3[[#This Row],[Total Mintues]]/60</f>
        <v>24</v>
      </c>
      <c r="S931">
        <f>IFERROR(daily_activity3[[#This Row],[TotalDistance]]/daily_activity3[[#This Row],[TotalSteps]],0)</f>
        <v>7.5991651461377869E-4</v>
      </c>
      <c r="T931">
        <f>IFERROR(daily_activity3[[#This Row],[TrackerDistance]]/(daily_activity3[[#This Row],[Total Mintues]]*daily_activity3[[#This Row],[Step Length]]),0)</f>
        <v>3.3263888888888888</v>
      </c>
      <c r="U931">
        <v>0</v>
      </c>
      <c r="V931">
        <v>0</v>
      </c>
      <c r="W931">
        <v>0</v>
      </c>
    </row>
    <row r="932" spans="1:23" x14ac:dyDescent="0.3">
      <c r="A932">
        <v>8877689391</v>
      </c>
      <c r="B932" s="1">
        <v>42434</v>
      </c>
      <c r="C932" t="str">
        <f t="shared" si="14"/>
        <v>Saturday</v>
      </c>
      <c r="D932">
        <v>10818</v>
      </c>
      <c r="E932">
        <v>8.2100000380000004</v>
      </c>
      <c r="F932">
        <v>8.2100000380000004</v>
      </c>
      <c r="G932">
        <v>0</v>
      </c>
      <c r="H932">
        <v>1.3899999860000001</v>
      </c>
      <c r="I932">
        <v>0.10000000100000001</v>
      </c>
      <c r="J932">
        <v>6.670000076</v>
      </c>
      <c r="K932">
        <v>0.01</v>
      </c>
      <c r="L932">
        <v>19</v>
      </c>
      <c r="M932">
        <v>3</v>
      </c>
      <c r="N932">
        <v>229</v>
      </c>
      <c r="O932">
        <v>1189</v>
      </c>
      <c r="P932">
        <v>2817</v>
      </c>
      <c r="Q932">
        <f>SUM(daily_activity3[[#This Row],[VeryActiveMinutes]:[SedentaryMinutes]])</f>
        <v>1440</v>
      </c>
      <c r="R932">
        <f>daily_activity3[[#This Row],[Total Mintues]]/60</f>
        <v>24</v>
      </c>
      <c r="S932">
        <f>IFERROR(daily_activity3[[#This Row],[TotalDistance]]/daily_activity3[[#This Row],[TotalSteps]],0)</f>
        <v>7.589203215012017E-4</v>
      </c>
      <c r="T932">
        <f>IFERROR(daily_activity3[[#This Row],[TrackerDistance]]/(daily_activity3[[#This Row],[Total Mintues]]*daily_activity3[[#This Row],[Step Length]]),0)</f>
        <v>7.5125000000000002</v>
      </c>
      <c r="U932">
        <v>0</v>
      </c>
      <c r="V932">
        <v>0</v>
      </c>
      <c r="W932">
        <v>0</v>
      </c>
    </row>
    <row r="933" spans="1:23" x14ac:dyDescent="0.3">
      <c r="A933">
        <v>8877689391</v>
      </c>
      <c r="B933" s="1">
        <v>42465</v>
      </c>
      <c r="C933" t="str">
        <f t="shared" si="14"/>
        <v>Tuesday</v>
      </c>
      <c r="D933">
        <v>18193</v>
      </c>
      <c r="E933">
        <v>16.299999239999998</v>
      </c>
      <c r="F933">
        <v>16.299999239999998</v>
      </c>
      <c r="G933">
        <v>0</v>
      </c>
      <c r="H933">
        <v>10.420000079999999</v>
      </c>
      <c r="I933">
        <v>0.310000002</v>
      </c>
      <c r="J933">
        <v>5.5300002099999999</v>
      </c>
      <c r="K933">
        <v>0</v>
      </c>
      <c r="L933">
        <v>66</v>
      </c>
      <c r="M933">
        <v>8</v>
      </c>
      <c r="N933">
        <v>212</v>
      </c>
      <c r="O933">
        <v>1154</v>
      </c>
      <c r="P933">
        <v>3477</v>
      </c>
      <c r="Q933">
        <f>SUM(daily_activity3[[#This Row],[VeryActiveMinutes]:[SedentaryMinutes]])</f>
        <v>1440</v>
      </c>
      <c r="R933">
        <f>daily_activity3[[#This Row],[Total Mintues]]/60</f>
        <v>24</v>
      </c>
      <c r="S933">
        <f>IFERROR(daily_activity3[[#This Row],[TotalDistance]]/daily_activity3[[#This Row],[TotalSteps]],0)</f>
        <v>8.9594894959599833E-4</v>
      </c>
      <c r="T933">
        <f>IFERROR(daily_activity3[[#This Row],[TrackerDistance]]/(daily_activity3[[#This Row],[Total Mintues]]*daily_activity3[[#This Row],[Step Length]]),0)</f>
        <v>12.634027777777778</v>
      </c>
      <c r="U933">
        <v>0</v>
      </c>
      <c r="V933">
        <v>0</v>
      </c>
      <c r="W933">
        <v>0</v>
      </c>
    </row>
    <row r="934" spans="1:23" x14ac:dyDescent="0.3">
      <c r="A934">
        <v>8877689391</v>
      </c>
      <c r="B934" s="1">
        <v>42495</v>
      </c>
      <c r="C934" t="str">
        <f t="shared" si="14"/>
        <v>Thursday</v>
      </c>
      <c r="D934">
        <v>14055</v>
      </c>
      <c r="E934">
        <v>10.670000079999999</v>
      </c>
      <c r="F934">
        <v>10.670000079999999</v>
      </c>
      <c r="G934">
        <v>0</v>
      </c>
      <c r="H934">
        <v>5.4600000380000004</v>
      </c>
      <c r="I934">
        <v>0.81999999300000004</v>
      </c>
      <c r="J934">
        <v>4.3699998860000004</v>
      </c>
      <c r="K934">
        <v>0</v>
      </c>
      <c r="L934">
        <v>67</v>
      </c>
      <c r="M934">
        <v>15</v>
      </c>
      <c r="N934">
        <v>188</v>
      </c>
      <c r="O934">
        <v>1170</v>
      </c>
      <c r="P934">
        <v>3052</v>
      </c>
      <c r="Q934">
        <f>SUM(daily_activity3[[#This Row],[VeryActiveMinutes]:[SedentaryMinutes]])</f>
        <v>1440</v>
      </c>
      <c r="R934">
        <f>daily_activity3[[#This Row],[Total Mintues]]/60</f>
        <v>24</v>
      </c>
      <c r="S934">
        <f>IFERROR(daily_activity3[[#This Row],[TotalDistance]]/daily_activity3[[#This Row],[TotalSteps]],0)</f>
        <v>7.5916044681607962E-4</v>
      </c>
      <c r="T934">
        <f>IFERROR(daily_activity3[[#This Row],[TrackerDistance]]/(daily_activity3[[#This Row],[Total Mintues]]*daily_activity3[[#This Row],[Step Length]]),0)</f>
        <v>9.7604166666666679</v>
      </c>
      <c r="U934">
        <v>0</v>
      </c>
      <c r="V934">
        <v>0</v>
      </c>
      <c r="W934">
        <v>0</v>
      </c>
    </row>
    <row r="935" spans="1:23" x14ac:dyDescent="0.3">
      <c r="A935">
        <v>8877689391</v>
      </c>
      <c r="B935" s="1">
        <v>42526</v>
      </c>
      <c r="C935" t="str">
        <f t="shared" si="14"/>
        <v>Sunday</v>
      </c>
      <c r="D935">
        <v>21727</v>
      </c>
      <c r="E935">
        <v>19.340000150000002</v>
      </c>
      <c r="F935">
        <v>19.340000150000002</v>
      </c>
      <c r="G935">
        <v>0</v>
      </c>
      <c r="H935">
        <v>12.789999959999999</v>
      </c>
      <c r="I935">
        <v>0.28999999199999998</v>
      </c>
      <c r="J935">
        <v>6.1599998469999999</v>
      </c>
      <c r="K935">
        <v>0</v>
      </c>
      <c r="L935">
        <v>96</v>
      </c>
      <c r="M935">
        <v>17</v>
      </c>
      <c r="N935">
        <v>232</v>
      </c>
      <c r="O935">
        <v>1095</v>
      </c>
      <c r="P935">
        <v>4015</v>
      </c>
      <c r="Q935">
        <f>SUM(daily_activity3[[#This Row],[VeryActiveMinutes]:[SedentaryMinutes]])</f>
        <v>1440</v>
      </c>
      <c r="R935">
        <f>daily_activity3[[#This Row],[Total Mintues]]/60</f>
        <v>24</v>
      </c>
      <c r="S935">
        <f>IFERROR(daily_activity3[[#This Row],[TotalDistance]]/daily_activity3[[#This Row],[TotalSteps]],0)</f>
        <v>8.9013670318037474E-4</v>
      </c>
      <c r="T935">
        <f>IFERROR(daily_activity3[[#This Row],[TrackerDistance]]/(daily_activity3[[#This Row],[Total Mintues]]*daily_activity3[[#This Row],[Step Length]]),0)</f>
        <v>15.088194444444444</v>
      </c>
      <c r="U935">
        <v>0</v>
      </c>
      <c r="V935">
        <v>0</v>
      </c>
      <c r="W935">
        <v>0</v>
      </c>
    </row>
    <row r="936" spans="1:23" x14ac:dyDescent="0.3">
      <c r="A936">
        <v>8877689391</v>
      </c>
      <c r="B936" s="1">
        <v>42556</v>
      </c>
      <c r="C936" t="str">
        <f t="shared" si="14"/>
        <v>Tuesday</v>
      </c>
      <c r="D936">
        <v>12332</v>
      </c>
      <c r="E936">
        <v>8.1300001139999996</v>
      </c>
      <c r="F936">
        <v>8.1300001139999996</v>
      </c>
      <c r="G936">
        <v>0</v>
      </c>
      <c r="H936">
        <v>7.9999998000000003E-2</v>
      </c>
      <c r="I936">
        <v>0.959999979</v>
      </c>
      <c r="J936">
        <v>6.9899997709999999</v>
      </c>
      <c r="K936">
        <v>0</v>
      </c>
      <c r="L936">
        <v>105</v>
      </c>
      <c r="M936">
        <v>28</v>
      </c>
      <c r="N936">
        <v>271</v>
      </c>
      <c r="O936">
        <v>1036</v>
      </c>
      <c r="P936">
        <v>4142</v>
      </c>
      <c r="Q936">
        <f>SUM(daily_activity3[[#This Row],[VeryActiveMinutes]:[SedentaryMinutes]])</f>
        <v>1440</v>
      </c>
      <c r="R936">
        <f>daily_activity3[[#This Row],[Total Mintues]]/60</f>
        <v>24</v>
      </c>
      <c r="S936">
        <f>IFERROR(daily_activity3[[#This Row],[TotalDistance]]/daily_activity3[[#This Row],[TotalSteps]],0)</f>
        <v>6.5926046983457668E-4</v>
      </c>
      <c r="T936">
        <f>IFERROR(daily_activity3[[#This Row],[TrackerDistance]]/(daily_activity3[[#This Row],[Total Mintues]]*daily_activity3[[#This Row],[Step Length]]),0)</f>
        <v>8.5638888888888882</v>
      </c>
      <c r="U936">
        <v>0</v>
      </c>
      <c r="V936">
        <v>0</v>
      </c>
      <c r="W936">
        <v>0</v>
      </c>
    </row>
    <row r="937" spans="1:23" x14ac:dyDescent="0.3">
      <c r="A937">
        <v>8877689391</v>
      </c>
      <c r="B937" s="1">
        <v>42587</v>
      </c>
      <c r="C937" t="str">
        <f t="shared" si="14"/>
        <v>Friday</v>
      </c>
      <c r="D937">
        <v>10686</v>
      </c>
      <c r="E937">
        <v>8.1099996569999995</v>
      </c>
      <c r="F937">
        <v>8.1099996569999995</v>
      </c>
      <c r="G937">
        <v>0</v>
      </c>
      <c r="H937">
        <v>1.0800000430000001</v>
      </c>
      <c r="I937">
        <v>0.20000000300000001</v>
      </c>
      <c r="J937">
        <v>6.8000001909999996</v>
      </c>
      <c r="K937">
        <v>0</v>
      </c>
      <c r="L937">
        <v>17</v>
      </c>
      <c r="M937">
        <v>4</v>
      </c>
      <c r="N937">
        <v>245</v>
      </c>
      <c r="O937">
        <v>1174</v>
      </c>
      <c r="P937">
        <v>2847</v>
      </c>
      <c r="Q937">
        <f>SUM(daily_activity3[[#This Row],[VeryActiveMinutes]:[SedentaryMinutes]])</f>
        <v>1440</v>
      </c>
      <c r="R937">
        <f>daily_activity3[[#This Row],[Total Mintues]]/60</f>
        <v>24</v>
      </c>
      <c r="S937">
        <f>IFERROR(daily_activity3[[#This Row],[TotalDistance]]/daily_activity3[[#This Row],[TotalSteps]],0)</f>
        <v>7.5893689472206617E-4</v>
      </c>
      <c r="T937">
        <f>IFERROR(daily_activity3[[#This Row],[TrackerDistance]]/(daily_activity3[[#This Row],[Total Mintues]]*daily_activity3[[#This Row],[Step Length]]),0)</f>
        <v>7.4208333333333334</v>
      </c>
      <c r="U937">
        <v>0</v>
      </c>
      <c r="V937">
        <v>0</v>
      </c>
      <c r="W937">
        <v>0</v>
      </c>
    </row>
    <row r="938" spans="1:23" x14ac:dyDescent="0.3">
      <c r="A938">
        <v>8877689391</v>
      </c>
      <c r="B938" s="1">
        <v>42618</v>
      </c>
      <c r="C938" t="str">
        <f t="shared" si="14"/>
        <v>Monday</v>
      </c>
      <c r="D938">
        <v>20226</v>
      </c>
      <c r="E938">
        <v>18.25</v>
      </c>
      <c r="F938">
        <v>18.25</v>
      </c>
      <c r="G938">
        <v>0</v>
      </c>
      <c r="H938">
        <v>11.100000380000001</v>
      </c>
      <c r="I938">
        <v>0.80000001200000004</v>
      </c>
      <c r="J938">
        <v>6.2399997709999999</v>
      </c>
      <c r="K938">
        <v>5.0000001000000002E-2</v>
      </c>
      <c r="L938">
        <v>73</v>
      </c>
      <c r="M938">
        <v>19</v>
      </c>
      <c r="N938">
        <v>217</v>
      </c>
      <c r="O938">
        <v>1131</v>
      </c>
      <c r="P938">
        <v>3710</v>
      </c>
      <c r="Q938">
        <f>SUM(daily_activity3[[#This Row],[VeryActiveMinutes]:[SedentaryMinutes]])</f>
        <v>1440</v>
      </c>
      <c r="R938">
        <f>daily_activity3[[#This Row],[Total Mintues]]/60</f>
        <v>24</v>
      </c>
      <c r="S938">
        <f>IFERROR(daily_activity3[[#This Row],[TotalDistance]]/daily_activity3[[#This Row],[TotalSteps]],0)</f>
        <v>9.0230396519331549E-4</v>
      </c>
      <c r="T938">
        <f>IFERROR(daily_activity3[[#This Row],[TrackerDistance]]/(daily_activity3[[#This Row],[Total Mintues]]*daily_activity3[[#This Row],[Step Length]]),0)</f>
        <v>14.045833333333334</v>
      </c>
      <c r="U938">
        <v>0</v>
      </c>
      <c r="V938">
        <v>0</v>
      </c>
      <c r="W938">
        <v>0</v>
      </c>
    </row>
    <row r="939" spans="1:23" x14ac:dyDescent="0.3">
      <c r="A939">
        <v>8877689391</v>
      </c>
      <c r="B939" s="1">
        <v>42648</v>
      </c>
      <c r="C939" t="str">
        <f t="shared" si="14"/>
        <v>Wednesday</v>
      </c>
      <c r="D939">
        <v>10733</v>
      </c>
      <c r="E939">
        <v>8.1499996190000008</v>
      </c>
      <c r="F939">
        <v>8.1499996190000008</v>
      </c>
      <c r="G939">
        <v>0</v>
      </c>
      <c r="H939">
        <v>1.3500000240000001</v>
      </c>
      <c r="I939">
        <v>0.46000000800000002</v>
      </c>
      <c r="J939">
        <v>6.2800002099999999</v>
      </c>
      <c r="K939">
        <v>0</v>
      </c>
      <c r="L939">
        <v>18</v>
      </c>
      <c r="M939">
        <v>11</v>
      </c>
      <c r="N939">
        <v>224</v>
      </c>
      <c r="O939">
        <v>1187</v>
      </c>
      <c r="P939">
        <v>2832</v>
      </c>
      <c r="Q939">
        <f>SUM(daily_activity3[[#This Row],[VeryActiveMinutes]:[SedentaryMinutes]])</f>
        <v>1440</v>
      </c>
      <c r="R939">
        <f>daily_activity3[[#This Row],[Total Mintues]]/60</f>
        <v>24</v>
      </c>
      <c r="S939">
        <f>IFERROR(daily_activity3[[#This Row],[TotalDistance]]/daily_activity3[[#This Row],[TotalSteps]],0)</f>
        <v>7.5934031668685367E-4</v>
      </c>
      <c r="T939">
        <f>IFERROR(daily_activity3[[#This Row],[TrackerDistance]]/(daily_activity3[[#This Row],[Total Mintues]]*daily_activity3[[#This Row],[Step Length]]),0)</f>
        <v>7.4534722222222234</v>
      </c>
      <c r="U939">
        <v>0</v>
      </c>
      <c r="V939">
        <v>0</v>
      </c>
      <c r="W939">
        <v>0</v>
      </c>
    </row>
    <row r="940" spans="1:23" x14ac:dyDescent="0.3">
      <c r="A940">
        <v>8877689391</v>
      </c>
      <c r="B940" s="1">
        <v>42679</v>
      </c>
      <c r="C940" t="str">
        <f t="shared" si="14"/>
        <v>Saturday</v>
      </c>
      <c r="D940">
        <v>21420</v>
      </c>
      <c r="E940">
        <v>19.559999470000001</v>
      </c>
      <c r="F940">
        <v>19.559999470000001</v>
      </c>
      <c r="G940">
        <v>0</v>
      </c>
      <c r="H940">
        <v>13.22000027</v>
      </c>
      <c r="I940">
        <v>0.40999999599999998</v>
      </c>
      <c r="J940">
        <v>5.8899998660000001</v>
      </c>
      <c r="K940">
        <v>0</v>
      </c>
      <c r="L940">
        <v>88</v>
      </c>
      <c r="M940">
        <v>12</v>
      </c>
      <c r="N940">
        <v>213</v>
      </c>
      <c r="O940">
        <v>1127</v>
      </c>
      <c r="P940">
        <v>3832</v>
      </c>
      <c r="Q940">
        <f>SUM(daily_activity3[[#This Row],[VeryActiveMinutes]:[SedentaryMinutes]])</f>
        <v>1440</v>
      </c>
      <c r="R940">
        <f>daily_activity3[[#This Row],[Total Mintues]]/60</f>
        <v>24</v>
      </c>
      <c r="S940">
        <f>IFERROR(daily_activity3[[#This Row],[TotalDistance]]/daily_activity3[[#This Row],[TotalSteps]],0)</f>
        <v>9.1316524136321204E-4</v>
      </c>
      <c r="T940">
        <f>IFERROR(daily_activity3[[#This Row],[TrackerDistance]]/(daily_activity3[[#This Row],[Total Mintues]]*daily_activity3[[#This Row],[Step Length]]),0)</f>
        <v>14.875</v>
      </c>
      <c r="U940">
        <v>0</v>
      </c>
      <c r="V940">
        <v>0</v>
      </c>
      <c r="W940">
        <v>0</v>
      </c>
    </row>
    <row r="941" spans="1:23" x14ac:dyDescent="0.3">
      <c r="A941">
        <v>8877689391</v>
      </c>
      <c r="B941" s="1">
        <v>42709</v>
      </c>
      <c r="C941" t="str">
        <f t="shared" si="14"/>
        <v>Monday</v>
      </c>
      <c r="D941">
        <v>8064</v>
      </c>
      <c r="E941">
        <v>6.1199998860000004</v>
      </c>
      <c r="F941">
        <v>6.1199998860000004</v>
      </c>
      <c r="G941">
        <v>0</v>
      </c>
      <c r="H941">
        <v>1.8200000519999999</v>
      </c>
      <c r="I941">
        <v>3.9999999000000001E-2</v>
      </c>
      <c r="J941">
        <v>4.25</v>
      </c>
      <c r="K941">
        <v>0</v>
      </c>
      <c r="L941">
        <v>23</v>
      </c>
      <c r="M941">
        <v>1</v>
      </c>
      <c r="N941">
        <v>137</v>
      </c>
      <c r="O941">
        <v>770</v>
      </c>
      <c r="P941">
        <v>1849</v>
      </c>
      <c r="Q941">
        <f>SUM(daily_activity3[[#This Row],[VeryActiveMinutes]:[SedentaryMinutes]])</f>
        <v>931</v>
      </c>
      <c r="R941">
        <f>daily_activity3[[#This Row],[Total Mintues]]/60</f>
        <v>15.516666666666667</v>
      </c>
      <c r="S941">
        <f>IFERROR(daily_activity3[[#This Row],[TotalDistance]]/daily_activity3[[#This Row],[TotalSteps]],0)</f>
        <v>7.5892855729166678E-4</v>
      </c>
      <c r="T941">
        <f>IFERROR(daily_activity3[[#This Row],[TrackerDistance]]/(daily_activity3[[#This Row],[Total Mintues]]*daily_activity3[[#This Row],[Step Length]]),0)</f>
        <v>8.6616541353383454</v>
      </c>
      <c r="U941">
        <v>0</v>
      </c>
      <c r="V941">
        <v>0</v>
      </c>
      <c r="W941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"/>
  <sheetViews>
    <sheetView workbookViewId="0">
      <selection activeCell="C8" sqref="C8"/>
    </sheetView>
  </sheetViews>
  <sheetFormatPr defaultRowHeight="14.4" x14ac:dyDescent="0.3"/>
  <cols>
    <col min="1" max="1" width="16.33203125" bestFit="1" customWidth="1"/>
    <col min="2" max="2" width="13.33203125" customWidth="1"/>
    <col min="3" max="3" width="22.88671875" bestFit="1" customWidth="1"/>
  </cols>
  <sheetData>
    <row r="1" spans="1:3" x14ac:dyDescent="0.3">
      <c r="A1" s="26" t="s">
        <v>100</v>
      </c>
      <c r="B1" s="27" t="s">
        <v>28</v>
      </c>
      <c r="C1" s="11" t="s">
        <v>31</v>
      </c>
    </row>
    <row r="2" spans="1:3" x14ac:dyDescent="0.3">
      <c r="A2" t="s">
        <v>92</v>
      </c>
      <c r="B2" s="25">
        <v>33</v>
      </c>
      <c r="C2" s="25" t="s">
        <v>93</v>
      </c>
    </row>
    <row r="3" spans="1:3" x14ac:dyDescent="0.3">
      <c r="A3" t="s">
        <v>94</v>
      </c>
      <c r="B3" s="25">
        <v>33</v>
      </c>
      <c r="C3" s="25" t="s">
        <v>93</v>
      </c>
    </row>
    <row r="4" spans="1:3" x14ac:dyDescent="0.3">
      <c r="A4" t="s">
        <v>95</v>
      </c>
      <c r="B4" s="25">
        <v>33</v>
      </c>
      <c r="C4" s="25" t="s">
        <v>93</v>
      </c>
    </row>
    <row r="5" spans="1:3" x14ac:dyDescent="0.3">
      <c r="A5" t="s">
        <v>96</v>
      </c>
      <c r="B5" s="25">
        <v>33</v>
      </c>
      <c r="C5" s="25" t="s">
        <v>93</v>
      </c>
    </row>
    <row r="6" spans="1:3" x14ac:dyDescent="0.3">
      <c r="A6" t="s">
        <v>97</v>
      </c>
      <c r="B6" s="25">
        <v>24</v>
      </c>
      <c r="C6" s="25" t="s">
        <v>93</v>
      </c>
    </row>
    <row r="7" spans="1:3" x14ac:dyDescent="0.3">
      <c r="A7" t="s">
        <v>98</v>
      </c>
      <c r="B7" s="25">
        <v>8</v>
      </c>
      <c r="C7" s="25" t="s">
        <v>93</v>
      </c>
    </row>
    <row r="8" spans="1:3" x14ac:dyDescent="0.3">
      <c r="A8" t="s">
        <v>99</v>
      </c>
      <c r="B8" s="25">
        <v>7</v>
      </c>
      <c r="C8" s="25" t="s">
        <v>93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dailyActivity_merged</vt:lpstr>
      <vt:lpstr>1</vt:lpstr>
      <vt:lpstr>2</vt:lpstr>
      <vt:lpstr>3</vt:lpstr>
      <vt:lpstr>Final Sheet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2023-02-17T02:32:58Z</dcterms:created>
  <dcterms:modified xsi:type="dcterms:W3CDTF">2023-05-03T16:30:39Z</dcterms:modified>
</cp:coreProperties>
</file>