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0550" windowHeight="4330" activeTab="2"/>
  </bookViews>
  <sheets>
    <sheet name="Sheet3" sheetId="13" r:id="rId1"/>
    <sheet name="Anova" sheetId="3" r:id="rId2"/>
    <sheet name="Sheet2" sheetId="12" r:id="rId3"/>
    <sheet name="Sheet4" sheetId="14" r:id="rId4"/>
    <sheet name="Sheet1" sheetId="11" r:id="rId5"/>
    <sheet name="Ex-An1" sheetId="4" r:id="rId6"/>
    <sheet name="Anova (2)" sheetId="10" r:id="rId7"/>
    <sheet name="Ex-An2" sheetId="9" r:id="rId8"/>
    <sheet name="WR_WOR" sheetId="6" r:id="rId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1"/>
  <c r="B10"/>
  <c r="M2" s="1"/>
  <c r="G2"/>
  <c r="D8"/>
  <c r="C8"/>
  <c r="G3" s="1"/>
  <c r="B8"/>
  <c r="D9"/>
  <c r="C9"/>
  <c r="B9"/>
  <c r="K2" l="1"/>
  <c r="G6"/>
  <c r="G5"/>
  <c r="G4"/>
  <c r="E9" i="13" l="1"/>
  <c r="F9"/>
  <c r="F10"/>
  <c r="I2" i="3" l="1"/>
  <c r="M23"/>
  <c r="J12" i="11"/>
  <c r="K3"/>
  <c r="L3"/>
  <c r="M3"/>
  <c r="K4"/>
  <c r="L4"/>
  <c r="M4"/>
  <c r="K5"/>
  <c r="L5"/>
  <c r="M5"/>
  <c r="K6"/>
  <c r="L6"/>
  <c r="M6"/>
  <c r="L2"/>
  <c r="J13"/>
  <c r="F6"/>
  <c r="F5"/>
  <c r="F4"/>
  <c r="F3"/>
  <c r="H4"/>
  <c r="E19" i="3"/>
  <c r="H18"/>
  <c r="B20"/>
  <c r="B19"/>
  <c r="E3" s="1"/>
  <c r="G18"/>
  <c r="G5"/>
  <c r="F4"/>
  <c r="J6" i="11" l="1"/>
  <c r="K14" s="1"/>
  <c r="L14" s="1"/>
  <c r="H3"/>
  <c r="H5"/>
  <c r="H2"/>
  <c r="I6" s="1"/>
  <c r="K13" s="1"/>
  <c r="L13" s="1"/>
  <c r="H6"/>
  <c r="E2" i="3"/>
  <c r="J31"/>
  <c r="K12" i="11" l="1"/>
  <c r="L12" s="1"/>
  <c r="M12" s="1"/>
  <c r="O18" i="10"/>
  <c r="P18" s="1"/>
  <c r="B23"/>
  <c r="B22"/>
  <c r="D21"/>
  <c r="C21"/>
  <c r="B21"/>
  <c r="D20"/>
  <c r="C20"/>
  <c r="B20"/>
  <c r="E19"/>
  <c r="I17" s="1"/>
  <c r="D19"/>
  <c r="Q21" s="1"/>
  <c r="C19"/>
  <c r="P21" s="1"/>
  <c r="B19"/>
  <c r="O21" s="1"/>
  <c r="O17"/>
  <c r="P17" s="1"/>
  <c r="O16"/>
  <c r="P16" s="1"/>
  <c r="J16"/>
  <c r="G16"/>
  <c r="F16"/>
  <c r="E16"/>
  <c r="O15"/>
  <c r="P15" s="1"/>
  <c r="J15"/>
  <c r="G15"/>
  <c r="F15"/>
  <c r="O14"/>
  <c r="P14" s="1"/>
  <c r="J14"/>
  <c r="G14"/>
  <c r="O13"/>
  <c r="P13" s="1"/>
  <c r="J13"/>
  <c r="O12"/>
  <c r="P12" s="1"/>
  <c r="J12"/>
  <c r="G12"/>
  <c r="F12"/>
  <c r="E12"/>
  <c r="O11"/>
  <c r="P11" s="1"/>
  <c r="J11"/>
  <c r="G11"/>
  <c r="F11"/>
  <c r="O10"/>
  <c r="P10" s="1"/>
  <c r="J10"/>
  <c r="G10"/>
  <c r="O9"/>
  <c r="P9" s="1"/>
  <c r="J9"/>
  <c r="O8"/>
  <c r="P8" s="1"/>
  <c r="J8"/>
  <c r="G8"/>
  <c r="F8"/>
  <c r="E8"/>
  <c r="O7"/>
  <c r="P7" s="1"/>
  <c r="J7"/>
  <c r="G7"/>
  <c r="F7"/>
  <c r="O6"/>
  <c r="P6" s="1"/>
  <c r="J6"/>
  <c r="G6"/>
  <c r="O5"/>
  <c r="P5" s="1"/>
  <c r="J5"/>
  <c r="O4"/>
  <c r="P4" s="1"/>
  <c r="J4"/>
  <c r="G4"/>
  <c r="F4"/>
  <c r="E4"/>
  <c r="O3"/>
  <c r="P3" s="1"/>
  <c r="J3"/>
  <c r="G3"/>
  <c r="F3"/>
  <c r="O2"/>
  <c r="P2" s="1"/>
  <c r="J2"/>
  <c r="G2"/>
  <c r="P19" l="1"/>
  <c r="R19" s="1"/>
  <c r="E5"/>
  <c r="E9"/>
  <c r="E13"/>
  <c r="E17"/>
  <c r="E18"/>
  <c r="E2"/>
  <c r="F5"/>
  <c r="E6"/>
  <c r="F9"/>
  <c r="E10"/>
  <c r="F13"/>
  <c r="E14"/>
  <c r="F17"/>
  <c r="F18"/>
  <c r="F2"/>
  <c r="E3"/>
  <c r="G5"/>
  <c r="G20" s="1"/>
  <c r="F6"/>
  <c r="F20" s="1"/>
  <c r="E7"/>
  <c r="G9"/>
  <c r="F10"/>
  <c r="E11"/>
  <c r="G13"/>
  <c r="F14"/>
  <c r="E15"/>
  <c r="G17"/>
  <c r="G18"/>
  <c r="K24"/>
  <c r="R21"/>
  <c r="S21" s="1"/>
  <c r="K25" s="1"/>
  <c r="K2"/>
  <c r="K3"/>
  <c r="K4"/>
  <c r="K5"/>
  <c r="K6"/>
  <c r="K7"/>
  <c r="K8"/>
  <c r="K9"/>
  <c r="K10"/>
  <c r="K11"/>
  <c r="K12"/>
  <c r="K13"/>
  <c r="K14"/>
  <c r="K15"/>
  <c r="K16"/>
  <c r="K17"/>
  <c r="J18"/>
  <c r="J17"/>
  <c r="I18"/>
  <c r="K18"/>
  <c r="I2"/>
  <c r="I3"/>
  <c r="I4"/>
  <c r="I5"/>
  <c r="I6"/>
  <c r="I7"/>
  <c r="I8"/>
  <c r="I9"/>
  <c r="I10"/>
  <c r="I11"/>
  <c r="I12"/>
  <c r="I13"/>
  <c r="I14"/>
  <c r="I15"/>
  <c r="I16"/>
  <c r="H18" l="1"/>
  <c r="E20"/>
  <c r="L24"/>
  <c r="K26"/>
  <c r="L26" s="1"/>
  <c r="L25"/>
  <c r="L18"/>
  <c r="M25" l="1"/>
  <c r="M24"/>
  <c r="K23" i="3"/>
  <c r="J25" l="1"/>
  <c r="G6"/>
  <c r="G9"/>
  <c r="G10"/>
  <c r="G13"/>
  <c r="G14"/>
  <c r="G17"/>
  <c r="F5"/>
  <c r="F6"/>
  <c r="F8"/>
  <c r="F9"/>
  <c r="F10"/>
  <c r="F12"/>
  <c r="F13"/>
  <c r="F14"/>
  <c r="F16"/>
  <c r="F17"/>
  <c r="F18"/>
  <c r="F2"/>
  <c r="E4"/>
  <c r="E8"/>
  <c r="E12"/>
  <c r="E16"/>
  <c r="B23"/>
  <c r="J23" s="1"/>
  <c r="L23" s="1"/>
  <c r="B22"/>
  <c r="C21"/>
  <c r="D21"/>
  <c r="B21"/>
  <c r="D20"/>
  <c r="C20"/>
  <c r="C25"/>
  <c r="C19"/>
  <c r="D19"/>
  <c r="K16" l="1"/>
  <c r="K12"/>
  <c r="K8"/>
  <c r="K4"/>
  <c r="J4"/>
  <c r="J8"/>
  <c r="J12"/>
  <c r="J16"/>
  <c r="I3"/>
  <c r="I7"/>
  <c r="I11"/>
  <c r="I15"/>
  <c r="K15"/>
  <c r="K11"/>
  <c r="K7"/>
  <c r="K3"/>
  <c r="J5"/>
  <c r="J9"/>
  <c r="J13"/>
  <c r="J17"/>
  <c r="I4"/>
  <c r="I8"/>
  <c r="I12"/>
  <c r="I16"/>
  <c r="K18"/>
  <c r="K14"/>
  <c r="K10"/>
  <c r="K6"/>
  <c r="K2"/>
  <c r="J6"/>
  <c r="J10"/>
  <c r="J14"/>
  <c r="J18"/>
  <c r="I5"/>
  <c r="I9"/>
  <c r="I13"/>
  <c r="I17"/>
  <c r="K17"/>
  <c r="K13"/>
  <c r="K9"/>
  <c r="K5"/>
  <c r="J3"/>
  <c r="J7"/>
  <c r="J11"/>
  <c r="J15"/>
  <c r="J2"/>
  <c r="I6"/>
  <c r="I10"/>
  <c r="I14"/>
  <c r="I18"/>
  <c r="J24"/>
  <c r="L24" s="1"/>
  <c r="F33"/>
  <c r="F34"/>
  <c r="O19"/>
  <c r="G34"/>
  <c r="G33"/>
  <c r="G35"/>
  <c r="E20"/>
  <c r="E15"/>
  <c r="E11"/>
  <c r="E7"/>
  <c r="Q19"/>
  <c r="E18"/>
  <c r="E14"/>
  <c r="E10"/>
  <c r="E6"/>
  <c r="G16"/>
  <c r="G12"/>
  <c r="G8"/>
  <c r="G4"/>
  <c r="F35"/>
  <c r="P19"/>
  <c r="E17"/>
  <c r="E13"/>
  <c r="E9"/>
  <c r="E5"/>
  <c r="G2"/>
  <c r="F15"/>
  <c r="F11"/>
  <c r="F7"/>
  <c r="F3"/>
  <c r="G15"/>
  <c r="G11"/>
  <c r="G7"/>
  <c r="G20" s="1"/>
  <c r="G3"/>
  <c r="F20"/>
  <c r="L18" l="1"/>
  <c r="R19"/>
  <c r="S19" s="1"/>
</calcChain>
</file>

<file path=xl/sharedStrings.xml><?xml version="1.0" encoding="utf-8"?>
<sst xmlns="http://schemas.openxmlformats.org/spreadsheetml/2006/main" count="196" uniqueCount="77">
  <si>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</si>
  <si>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</si>
  <si>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</si>
  <si>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</si>
  <si>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</si>
  <si>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</si>
  <si>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</si>
  <si>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</si>
  <si>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</si>
  <si>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</si>
  <si>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</si>
  <si>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</si>
  <si>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</si>
  <si>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</si>
  <si>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</si>
  <si>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</si>
  <si>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</si>
  <si>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</si>
  <si>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Concept-A</t>
  </si>
  <si>
    <t>Concept-B</t>
  </si>
  <si>
    <t>Concept-c</t>
  </si>
  <si>
    <t>Mean</t>
  </si>
  <si>
    <t>variance</t>
  </si>
  <si>
    <t>n</t>
  </si>
  <si>
    <t>N</t>
  </si>
  <si>
    <t>C-groups</t>
  </si>
  <si>
    <t>Source</t>
  </si>
  <si>
    <t>Between(SSC)</t>
  </si>
  <si>
    <t>Within (SSE)</t>
  </si>
  <si>
    <t>Df</t>
  </si>
  <si>
    <t>SST</t>
  </si>
  <si>
    <t>Sswith in</t>
  </si>
  <si>
    <t>Columns</t>
  </si>
  <si>
    <t>Student id</t>
  </si>
  <si>
    <t>Ph</t>
  </si>
  <si>
    <t>CHM</t>
  </si>
  <si>
    <t>Math</t>
  </si>
  <si>
    <t>With Out replication</t>
  </si>
  <si>
    <t>With replication</t>
  </si>
  <si>
    <t>Anova: Two-Factor Without Replication</t>
  </si>
  <si>
    <t>Rows</t>
  </si>
  <si>
    <t>Error</t>
  </si>
  <si>
    <t>Blocks(SSR)</t>
  </si>
  <si>
    <t>Rows Avg</t>
  </si>
  <si>
    <t>TSSc</t>
  </si>
  <si>
    <t>TSSr</t>
  </si>
  <si>
    <t>F Crit</t>
  </si>
  <si>
    <t>SSC</t>
  </si>
  <si>
    <t>TUKEY-KRAMER</t>
  </si>
  <si>
    <t>COMPARISON</t>
  </si>
  <si>
    <t>ABSOLUTE DIFFRENCE</t>
  </si>
  <si>
    <t>CRITICAL RANGE</t>
  </si>
  <si>
    <t>RESULTS</t>
  </si>
  <si>
    <t>No</t>
  </si>
  <si>
    <t>(c*(c-1))/2</t>
  </si>
  <si>
    <t>A to B</t>
  </si>
  <si>
    <t>A to C</t>
  </si>
  <si>
    <t>B to C</t>
  </si>
  <si>
    <t>NUM.DF</t>
  </si>
  <si>
    <t>NO OF LEVELS</t>
  </si>
  <si>
    <t>DEN. DF</t>
  </si>
  <si>
    <t>TOTAL OBS-LEVELS</t>
  </si>
  <si>
    <t>Q</t>
  </si>
  <si>
    <t>POOLED VARIANCE</t>
  </si>
  <si>
    <t>THESE TWO GROUPS ARE DIFFERENT</t>
  </si>
  <si>
    <t>OB2/N</t>
  </si>
  <si>
    <t>A</t>
  </si>
  <si>
    <t>B</t>
  </si>
  <si>
    <t>C</t>
  </si>
  <si>
    <t>Var</t>
  </si>
  <si>
    <t>With IN Groups</t>
  </si>
  <si>
    <t>Sum of Squared Deviation from Group Mean</t>
  </si>
  <si>
    <t>Group Mean</t>
  </si>
  <si>
    <t>DF</t>
  </si>
  <si>
    <t>Between</t>
  </si>
  <si>
    <t>MSS</t>
  </si>
  <si>
    <t>F Statis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</si>
</sst>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00"/>
  </numFmts>
  <fonts count="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2288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2" fillId="3" borderId="3" xfId="0" applyFont="1" applyFill="1" applyBorder="1"/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0" fillId="0" borderId="5" xfId="0" applyBorder="1"/>
    <xf numFmtId="0" fontId="0" fillId="4" borderId="0" xfId="0" applyFill="1"/>
    <xf numFmtId="0" fontId="2" fillId="3" borderId="6" xfId="0" applyFont="1" applyFill="1" applyBorder="1"/>
    <xf numFmtId="0" fontId="3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4" fillId="0" borderId="0" xfId="0" applyFont="1"/>
    <xf numFmtId="0" fontId="0" fillId="0" borderId="0" xfId="0" applyBorder="1"/>
    <xf numFmtId="0" fontId="0" fillId="5" borderId="3" xfId="0" applyFill="1" applyBorder="1"/>
    <xf numFmtId="0" fontId="0" fillId="0" borderId="3" xfId="0" applyFill="1" applyBorder="1"/>
    <xf numFmtId="0" fontId="5" fillId="5" borderId="0" xfId="0" applyFont="1" applyFill="1"/>
    <xf numFmtId="0" fontId="0" fillId="5" borderId="6" xfId="0" applyFill="1" applyBorder="1"/>
    <xf numFmtId="0" fontId="0" fillId="0" borderId="0" xfId="0" applyFill="1" applyBorder="1"/>
    <xf numFmtId="0" fontId="0" fillId="0" borderId="3" xfId="0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/>
    <xf numFmtId="164" fontId="0" fillId="7" borderId="0" xfId="0" applyNumberFormat="1" applyFill="1"/>
    <xf numFmtId="164" fontId="0" fillId="7" borderId="0" xfId="0" applyNumberFormat="1" applyFill="1" applyBorder="1"/>
    <xf numFmtId="0" fontId="0" fillId="0" borderId="9" xfId="0" applyFill="1" applyBorder="1"/>
    <xf numFmtId="2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5" fillId="5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opLeftCell="B7" zoomScale="166" workbookViewId="0">
      <selection activeCell="K6" sqref="K6"/>
    </sheetView>
  </sheetViews>
  <sheetFormatPr defaultRowHeight="14.5"/>
  <cols>
    <col min="1" max="1" width="17.6328125" bestFit="1" customWidth="1"/>
  </cols>
  <sheetData>
    <row r="1" spans="1:7">
      <c r="A1" t="s">
        <v>0</v>
      </c>
    </row>
    <row r="3" spans="1:7" ht="15" thickBot="1">
      <c r="A3" t="s">
        <v>1</v>
      </c>
    </row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>
      <c r="A5" s="1" t="s">
        <v>18</v>
      </c>
      <c r="B5" s="1">
        <v>17</v>
      </c>
      <c r="C5" s="1">
        <v>7.2721709513503088</v>
      </c>
      <c r="D5" s="1">
        <v>0.42777476184413582</v>
      </c>
      <c r="E5" s="1">
        <v>6.3543594595783764E-2</v>
      </c>
    </row>
    <row r="6" spans="1:7">
      <c r="A6" s="1" t="s">
        <v>19</v>
      </c>
      <c r="B6" s="1">
        <v>17</v>
      </c>
      <c r="C6" s="1">
        <v>3.1935035882964091</v>
      </c>
      <c r="D6" s="1">
        <v>0.18785315225272994</v>
      </c>
      <c r="E6" s="1">
        <v>5.5824516500164803E-3</v>
      </c>
    </row>
    <row r="7" spans="1:7" ht="15" thickBot="1">
      <c r="A7" s="2" t="s">
        <v>20</v>
      </c>
      <c r="B7" s="2">
        <v>17</v>
      </c>
      <c r="C7" s="2">
        <v>3.8036864799905135</v>
      </c>
      <c r="D7" s="2">
        <v>0.22374626352885374</v>
      </c>
      <c r="E7" s="2">
        <v>1.972665723442598E-2</v>
      </c>
    </row>
    <row r="9" spans="1:7">
      <c r="E9" t="b">
        <f>E12&gt;G12</f>
        <v>1</v>
      </c>
      <c r="F9" t="b">
        <f>F12&lt;F10</f>
        <v>1</v>
      </c>
    </row>
    <row r="10" spans="1:7" ht="15" thickBot="1">
      <c r="A10" t="s">
        <v>7</v>
      </c>
      <c r="F10">
        <f>0.05</f>
        <v>0.05</v>
      </c>
    </row>
    <row r="11" spans="1:7">
      <c r="A11" s="3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</row>
    <row r="12" spans="1:7">
      <c r="A12" s="1" t="s">
        <v>15</v>
      </c>
      <c r="B12" s="1">
        <v>0.56937715976120251</v>
      </c>
      <c r="C12" s="1">
        <v>2</v>
      </c>
      <c r="D12" s="1">
        <v>0.28468857988060126</v>
      </c>
      <c r="E12" s="1">
        <v>9.6121525422338276</v>
      </c>
      <c r="F12" s="1">
        <v>3.0843097091374128E-4</v>
      </c>
      <c r="G12" s="1">
        <v>3.1907273359284987</v>
      </c>
    </row>
    <row r="13" spans="1:7">
      <c r="A13" s="1" t="s">
        <v>16</v>
      </c>
      <c r="B13" s="1">
        <v>1.4216432556836176</v>
      </c>
      <c r="C13" s="1">
        <v>48</v>
      </c>
      <c r="D13" s="1">
        <v>2.9617567826742033E-2</v>
      </c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 ht="15" thickBot="1">
      <c r="A15" s="2" t="s">
        <v>17</v>
      </c>
      <c r="B15" s="2">
        <v>1.9910204154448201</v>
      </c>
      <c r="C15" s="2">
        <v>50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5"/>
  <sheetViews>
    <sheetView zoomScale="99" zoomScaleNormal="238" workbookViewId="0">
      <selection activeCell="B1" sqref="B1:D13"/>
    </sheetView>
  </sheetViews>
  <sheetFormatPr defaultRowHeight="14.5"/>
  <cols>
    <col min="2" max="3" width="15.54296875" bestFit="1" customWidth="1"/>
    <col min="4" max="4" width="15.54296875" customWidth="1"/>
    <col min="5" max="5" width="14.6328125" bestFit="1" customWidth="1"/>
    <col min="6" max="7" width="20.36328125" bestFit="1" customWidth="1"/>
    <col min="8" max="8" width="15.453125" bestFit="1" customWidth="1"/>
    <col min="9" max="9" width="13.6328125" bestFit="1" customWidth="1"/>
    <col min="10" max="10" width="17.54296875" bestFit="1" customWidth="1"/>
    <col min="11" max="11" width="12" bestFit="1" customWidth="1"/>
  </cols>
  <sheetData>
    <row r="1" spans="2:13">
      <c r="B1" s="5" t="s">
        <v>18</v>
      </c>
      <c r="C1" s="5" t="s">
        <v>19</v>
      </c>
      <c r="D1" s="10" t="s">
        <v>20</v>
      </c>
      <c r="E1" s="31" t="s">
        <v>31</v>
      </c>
      <c r="F1" s="31"/>
      <c r="G1" s="31"/>
      <c r="I1" s="30" t="s">
        <v>30</v>
      </c>
      <c r="J1" s="30"/>
      <c r="K1" s="30"/>
    </row>
    <row r="2" spans="2:13" ht="15.5">
      <c r="B2" s="6">
        <v>3.458218646416903E-2</v>
      </c>
      <c r="C2" s="6">
        <v>0.24624523840351081</v>
      </c>
      <c r="D2" s="11">
        <v>0.27834790778347901</v>
      </c>
      <c r="E2" s="4">
        <f>(B2-$B$19)^2</f>
        <v>0.15460040133393085</v>
      </c>
      <c r="F2" s="4">
        <f>(C2-$C$19)^2</f>
        <v>3.4096357250402152E-3</v>
      </c>
      <c r="G2" s="4">
        <f>(D2-$D$19)^2</f>
        <v>2.9813395553086527E-3</v>
      </c>
      <c r="I2" s="4">
        <f>(B2-$E$19)^2</f>
        <v>6.0127554745274321E-2</v>
      </c>
      <c r="J2" s="4">
        <f>(C2-$E$19)^2</f>
        <v>1.1253444574770015E-3</v>
      </c>
      <c r="K2" s="4">
        <f>(D2-$E$19)^2</f>
        <v>2.0836482478124469E-6</v>
      </c>
      <c r="M2" t="s">
        <v>65</v>
      </c>
    </row>
    <row r="3" spans="2:13" ht="15.5">
      <c r="B3" s="6">
        <v>3.7022998637711357E-2</v>
      </c>
      <c r="C3" s="6">
        <v>0.33964335043409627</v>
      </c>
      <c r="D3" s="11">
        <v>0.25102130142982199</v>
      </c>
      <c r="E3" s="4">
        <f>(B3-$B$19)^2</f>
        <v>0.15268694044892961</v>
      </c>
      <c r="F3" s="4">
        <f t="shared" ref="F3:F18" si="0">(C3-$C$19)^2</f>
        <v>2.3040264263938466E-2</v>
      </c>
      <c r="G3" s="4">
        <f t="shared" ref="G3:G17" si="1">(D3-$D$19)^2</f>
        <v>7.4392769249925436E-4</v>
      </c>
      <c r="I3" s="4">
        <f t="shared" ref="I3:I18" si="2">(B3-$E$19)^2</f>
        <v>5.8936493078822448E-2</v>
      </c>
      <c r="J3" s="4">
        <f t="shared" ref="J3:K18" si="3">(C3-$E$19)^2</f>
        <v>3.5822568635284582E-3</v>
      </c>
      <c r="K3" s="4">
        <f t="shared" si="3"/>
        <v>8.2771814259764384E-4</v>
      </c>
    </row>
    <row r="4" spans="2:13" ht="15.5">
      <c r="B4" s="6">
        <v>0.27858650477620384</v>
      </c>
      <c r="C4" s="6">
        <v>0.28548142287610856</v>
      </c>
      <c r="D4" s="11">
        <v>0.27210692533273101</v>
      </c>
      <c r="E4" s="4">
        <f t="shared" ref="E4:E18" si="4">(B4-$B$19)^2</f>
        <v>2.2257136046967357E-2</v>
      </c>
      <c r="F4" s="4">
        <f>(C4-$C$19)^2</f>
        <v>9.5312792249116519E-3</v>
      </c>
      <c r="G4" s="4">
        <f t="shared" si="1"/>
        <v>2.338753610108994E-3</v>
      </c>
      <c r="I4" s="4">
        <f t="shared" si="2"/>
        <v>1.451754527939938E-6</v>
      </c>
      <c r="J4" s="4">
        <f t="shared" si="3"/>
        <v>3.2376445204139691E-5</v>
      </c>
      <c r="K4" s="4">
        <f t="shared" si="3"/>
        <v>5.9051036288893237E-5</v>
      </c>
    </row>
    <row r="5" spans="2:13" ht="15.5">
      <c r="B5" s="6">
        <v>0.45093485332473698</v>
      </c>
      <c r="C5" s="6">
        <v>0.24208463687618156</v>
      </c>
      <c r="D5" s="11">
        <v>0.53421232967851795</v>
      </c>
      <c r="E5" s="4">
        <f t="shared" si="4"/>
        <v>5.3638983738981457E-4</v>
      </c>
      <c r="F5" s="4">
        <f t="shared" si="0"/>
        <v>2.9410539244636696E-3</v>
      </c>
      <c r="G5" s="4">
        <f>(D5-$D$19)^2</f>
        <v>9.6389178230447667E-2</v>
      </c>
      <c r="I5" s="4">
        <f t="shared" si="2"/>
        <v>2.9290084168724237E-2</v>
      </c>
      <c r="J5" s="4">
        <f t="shared" si="3"/>
        <v>1.421799422834679E-3</v>
      </c>
      <c r="K5" s="4">
        <f t="shared" si="3"/>
        <v>6.4730013253471594E-2</v>
      </c>
    </row>
    <row r="6" spans="2:13" ht="15.5">
      <c r="B6" s="6">
        <v>0.32923125037403689</v>
      </c>
      <c r="C6" s="6">
        <v>0.20048742705286915</v>
      </c>
      <c r="D6" s="11">
        <v>4.2372881355932203E-3</v>
      </c>
      <c r="E6" s="4">
        <f t="shared" si="4"/>
        <v>9.7108236528575202E-3</v>
      </c>
      <c r="F6" s="4">
        <f t="shared" si="0"/>
        <v>1.5962489972543256E-4</v>
      </c>
      <c r="G6" s="4">
        <f t="shared" si="1"/>
        <v>4.8184190278199056E-2</v>
      </c>
      <c r="I6" s="4">
        <f t="shared" si="2"/>
        <v>2.4442995424612652E-3</v>
      </c>
      <c r="J6" s="4">
        <f t="shared" si="3"/>
        <v>6.2891189422864258E-3</v>
      </c>
      <c r="K6" s="4">
        <f t="shared" si="3"/>
        <v>7.5930064455165397E-2</v>
      </c>
    </row>
    <row r="7" spans="2:13" ht="15.5">
      <c r="B7" s="6">
        <v>0.62677640143221736</v>
      </c>
      <c r="C7" s="6">
        <v>0.2242973708068903</v>
      </c>
      <c r="D7" s="11">
        <v>0.21598119858989401</v>
      </c>
      <c r="E7" s="4">
        <f t="shared" si="4"/>
        <v>3.9601652558744697E-2</v>
      </c>
      <c r="F7" s="4">
        <f t="shared" si="0"/>
        <v>1.328181066023406E-3</v>
      </c>
      <c r="G7" s="4">
        <f t="shared" si="1"/>
        <v>6.0296233506261697E-5</v>
      </c>
      <c r="I7" s="4">
        <f t="shared" si="2"/>
        <v>0.12039859639460911</v>
      </c>
      <c r="J7" s="4">
        <f t="shared" si="3"/>
        <v>3.0795864483264494E-3</v>
      </c>
      <c r="K7" s="4">
        <f t="shared" si="3"/>
        <v>4.0717408521934503E-3</v>
      </c>
    </row>
    <row r="8" spans="2:13" ht="15.5">
      <c r="B8" s="6">
        <v>0.74204482689472961</v>
      </c>
      <c r="C8" s="6">
        <v>0.22756891639782592</v>
      </c>
      <c r="D8" s="11">
        <v>0.43575625619338698</v>
      </c>
      <c r="E8" s="4">
        <f t="shared" si="4"/>
        <v>9.8765673786904457E-2</v>
      </c>
      <c r="F8" s="4">
        <f t="shared" si="0"/>
        <v>1.5773419216288912E-3</v>
      </c>
      <c r="G8" s="4">
        <f t="shared" si="1"/>
        <v>4.4948236989615441E-2</v>
      </c>
      <c r="I8" s="4">
        <f t="shared" si="2"/>
        <v>0.21367823757097976</v>
      </c>
      <c r="J8" s="4">
        <f t="shared" si="3"/>
        <v>2.7271870146190645E-3</v>
      </c>
      <c r="K8" s="4">
        <f t="shared" si="3"/>
        <v>2.4325038693824901E-2</v>
      </c>
    </row>
    <row r="9" spans="2:13" ht="15.5">
      <c r="B9" s="6">
        <v>0.75773777296516875</v>
      </c>
      <c r="C9" s="6">
        <v>0.21430755212392244</v>
      </c>
      <c r="D9" s="11">
        <v>0.10344827586206801</v>
      </c>
      <c r="E9" s="4">
        <f t="shared" si="4"/>
        <v>0.1088755887080589</v>
      </c>
      <c r="F9" s="4">
        <f t="shared" si="0"/>
        <v>6.998352725449496E-4</v>
      </c>
      <c r="G9" s="4">
        <f t="shared" si="1"/>
        <v>1.4471605836678132E-2</v>
      </c>
      <c r="I9" s="4">
        <f t="shared" si="2"/>
        <v>0.22843274255969773</v>
      </c>
      <c r="J9" s="4">
        <f t="shared" si="3"/>
        <v>4.2881333558880018E-3</v>
      </c>
      <c r="K9" s="4">
        <f t="shared" si="3"/>
        <v>3.109689480035913E-2</v>
      </c>
    </row>
    <row r="10" spans="2:13" ht="15.5">
      <c r="B10" s="6">
        <v>0.69731800766283525</v>
      </c>
      <c r="C10" s="6">
        <v>0.21737235590535378</v>
      </c>
      <c r="D10" s="11">
        <v>0.184955752212389</v>
      </c>
      <c r="E10" s="4">
        <f t="shared" si="4"/>
        <v>7.2653561366479824E-2</v>
      </c>
      <c r="F10" s="4">
        <f t="shared" si="0"/>
        <v>8.7138338428508052E-4</v>
      </c>
      <c r="G10" s="4">
        <f t="shared" si="1"/>
        <v>1.5047037681927794E-3</v>
      </c>
      <c r="I10" s="4">
        <f t="shared" si="2"/>
        <v>0.17432847433434018</v>
      </c>
      <c r="J10" s="4">
        <f t="shared" si="3"/>
        <v>3.8961361346353095E-3</v>
      </c>
      <c r="K10" s="4">
        <f t="shared" si="3"/>
        <v>8.9937986767096058E-3</v>
      </c>
    </row>
    <row r="11" spans="2:13" ht="15.5">
      <c r="B11" s="6">
        <v>0.5892857142857143</v>
      </c>
      <c r="C11" s="6">
        <v>0.20481507327285414</v>
      </c>
      <c r="D11" s="11">
        <v>2.9746393030848799E-2</v>
      </c>
      <c r="E11" s="4">
        <f t="shared" si="4"/>
        <v>2.6085787758585825E-2</v>
      </c>
      <c r="F11" s="4">
        <f t="shared" si="0"/>
        <v>2.8770676469293114E-4</v>
      </c>
      <c r="G11" s="4">
        <f t="shared" si="1"/>
        <v>3.7635949753242685E-2</v>
      </c>
      <c r="I11" s="4">
        <f t="shared" si="2"/>
        <v>9.578673519165963E-2</v>
      </c>
      <c r="J11" s="4">
        <f t="shared" si="3"/>
        <v>5.621448451134871E-3</v>
      </c>
      <c r="K11" s="4">
        <f t="shared" si="3"/>
        <v>6.2522501780484838E-2</v>
      </c>
    </row>
    <row r="12" spans="2:13" ht="15.5">
      <c r="B12" s="6">
        <v>0.6</v>
      </c>
      <c r="C12" s="6">
        <v>0.16837694192330063</v>
      </c>
      <c r="D12" s="11">
        <v>0.36146272855133599</v>
      </c>
      <c r="E12" s="4">
        <f t="shared" si="4"/>
        <v>2.9661532657844127E-2</v>
      </c>
      <c r="F12" s="4">
        <f t="shared" si="0"/>
        <v>3.79322768796169E-4</v>
      </c>
      <c r="G12" s="4">
        <f t="shared" si="1"/>
        <v>1.8965824738288575E-2</v>
      </c>
      <c r="I12" s="4">
        <f t="shared" si="2"/>
        <v>0.10253355229025141</v>
      </c>
      <c r="J12" s="4">
        <f t="shared" si="3"/>
        <v>1.2413179806645764E-2</v>
      </c>
      <c r="K12" s="4">
        <f t="shared" si="3"/>
        <v>6.6702071255651347E-3</v>
      </c>
    </row>
    <row r="13" spans="2:13" ht="15.5">
      <c r="B13" s="6">
        <v>0.3611111111111111</v>
      </c>
      <c r="C13" s="6">
        <v>0.14167152757141863</v>
      </c>
      <c r="D13" s="11">
        <v>0.20778370464663201</v>
      </c>
      <c r="E13" s="4">
        <f t="shared" si="4"/>
        <v>4.4440423290547067E-3</v>
      </c>
      <c r="F13" s="4">
        <f t="shared" si="0"/>
        <v>2.1327424582055026E-3</v>
      </c>
      <c r="G13" s="4">
        <f t="shared" si="1"/>
        <v>2.5480328606839576E-4</v>
      </c>
      <c r="I13" s="4">
        <f t="shared" si="2"/>
        <v>6.6128966281746417E-3</v>
      </c>
      <c r="J13" s="4">
        <f t="shared" si="3"/>
        <v>1.9077097099465801E-2</v>
      </c>
      <c r="K13" s="4">
        <f t="shared" si="3"/>
        <v>5.1851071160232591E-3</v>
      </c>
    </row>
    <row r="14" spans="2:13" ht="15.5">
      <c r="B14" s="6">
        <v>0.45192307692307693</v>
      </c>
      <c r="C14" s="6">
        <v>0.12002754101693819</v>
      </c>
      <c r="D14" s="11">
        <v>0.28576764609440702</v>
      </c>
      <c r="E14" s="4">
        <f t="shared" si="4"/>
        <v>5.831411211518144E-4</v>
      </c>
      <c r="F14" s="4">
        <f t="shared" si="0"/>
        <v>4.6003135395087606E-3</v>
      </c>
      <c r="G14" s="4">
        <f t="shared" si="1"/>
        <v>3.846651895342717E-3</v>
      </c>
      <c r="I14" s="4">
        <f t="shared" si="2"/>
        <v>2.9629316767898876E-2</v>
      </c>
      <c r="J14" s="4">
        <f t="shared" si="3"/>
        <v>2.5524488254092117E-2</v>
      </c>
      <c r="K14" s="4">
        <f t="shared" si="3"/>
        <v>3.5715606523775234E-5</v>
      </c>
    </row>
    <row r="15" spans="2:13" ht="15.5">
      <c r="B15" s="6">
        <v>0.5357142857142857</v>
      </c>
      <c r="C15" s="6">
        <v>0.10335509915541169</v>
      </c>
      <c r="D15" s="11">
        <v>3.3439490445859803E-2</v>
      </c>
      <c r="E15" s="4">
        <f t="shared" si="4"/>
        <v>1.1650940813314655E-2</v>
      </c>
      <c r="F15" s="4">
        <f t="shared" si="0"/>
        <v>7.1399209772372149E-3</v>
      </c>
      <c r="G15" s="4">
        <f t="shared" si="1"/>
        <v>3.6216667881262141E-2</v>
      </c>
      <c r="I15" s="4">
        <f t="shared" si="2"/>
        <v>6.549652724972102E-2</v>
      </c>
      <c r="J15" s="4">
        <f t="shared" si="3"/>
        <v>3.1129765623965269E-2</v>
      </c>
      <c r="K15" s="4">
        <f t="shared" si="3"/>
        <v>6.0689259666340173E-2</v>
      </c>
    </row>
    <row r="16" spans="2:13" ht="15.5">
      <c r="B16" s="6">
        <v>6.6666666666666666E-2</v>
      </c>
      <c r="C16" s="6">
        <v>9.1756177263423638E-2</v>
      </c>
      <c r="D16" s="11">
        <v>0.24226636274829</v>
      </c>
      <c r="E16" s="4">
        <f t="shared" si="4"/>
        <v>0.13039905640270014</v>
      </c>
      <c r="F16" s="4">
        <f t="shared" si="0"/>
        <v>9.2346286020953613E-3</v>
      </c>
      <c r="G16" s="4">
        <f t="shared" si="1"/>
        <v>3.4299407509776351E-4</v>
      </c>
      <c r="I16" s="4">
        <f t="shared" si="2"/>
        <v>4.5422148779396126E-2</v>
      </c>
      <c r="J16" s="4">
        <f t="shared" si="3"/>
        <v>3.5357242184825388E-2</v>
      </c>
      <c r="K16" s="4">
        <f t="shared" si="3"/>
        <v>1.4081278610118056E-3</v>
      </c>
    </row>
    <row r="17" spans="1:19" ht="15.5">
      <c r="B17" s="6">
        <v>0.625</v>
      </c>
      <c r="C17" s="6">
        <v>8.2593163655316187E-2</v>
      </c>
      <c r="D17" s="11">
        <v>0.22148139168384001</v>
      </c>
      <c r="E17" s="4">
        <f t="shared" si="4"/>
        <v>3.8897794565637342E-2</v>
      </c>
      <c r="F17" s="4">
        <f t="shared" si="0"/>
        <v>1.1079665199527675E-2</v>
      </c>
      <c r="G17" s="4">
        <f t="shared" si="1"/>
        <v>5.1296444743358851E-6</v>
      </c>
      <c r="I17" s="4">
        <f t="shared" si="2"/>
        <v>0.11916898266315609</v>
      </c>
      <c r="J17" s="4">
        <f t="shared" si="3"/>
        <v>3.8887141476008059E-2</v>
      </c>
      <c r="K17" s="4">
        <f t="shared" si="3"/>
        <v>3.4000562000677135E-3</v>
      </c>
    </row>
    <row r="18" spans="1:19" ht="15.5">
      <c r="B18" s="7">
        <v>8.8235294117647065E-2</v>
      </c>
      <c r="C18" s="7">
        <v>8.3419793560987832E-2</v>
      </c>
      <c r="D18" s="12">
        <v>0.14167152757141863</v>
      </c>
      <c r="E18" s="4">
        <f t="shared" si="4"/>
        <v>0.1152870501439873</v>
      </c>
      <c r="F18" s="4">
        <f t="shared" si="0"/>
        <v>1.0906326407638068E-2</v>
      </c>
      <c r="G18" s="4">
        <f>(D18-$D$19)^2</f>
        <v>6.7362622824826924E-3</v>
      </c>
      <c r="H18" s="13">
        <f>SUM(E2:G18)</f>
        <v>1.4216432556836183</v>
      </c>
      <c r="I18" s="4">
        <f t="shared" si="2"/>
        <v>3.6693738843524559E-2</v>
      </c>
      <c r="J18" s="4">
        <f t="shared" si="3"/>
        <v>3.8561804886322736E-2</v>
      </c>
      <c r="K18" s="4">
        <f t="shared" si="3"/>
        <v>1.9077097099465801E-2</v>
      </c>
      <c r="L18" s="13">
        <f>SUM(I2:K18)</f>
        <v>1.9910204154448201</v>
      </c>
      <c r="P18" s="17" t="s">
        <v>47</v>
      </c>
    </row>
    <row r="19" spans="1:19">
      <c r="A19" s="4" t="s">
        <v>21</v>
      </c>
      <c r="B19" s="4">
        <f>AVERAGE(B2:B18)</f>
        <v>0.42777476184413582</v>
      </c>
      <c r="C19" s="4">
        <f t="shared" ref="C19:D19" si="5">AVERAGE(C2:C18)</f>
        <v>0.18785315225272994</v>
      </c>
      <c r="D19" s="4">
        <f t="shared" si="5"/>
        <v>0.22374626352885374</v>
      </c>
      <c r="E19" s="9">
        <f>AVERAGE(B2:D18)</f>
        <v>0.27979139254190649</v>
      </c>
      <c r="O19" s="4">
        <f>(B19-$E$19)^2</f>
        <v>2.1899077590039989E-2</v>
      </c>
      <c r="P19" s="4">
        <f>(C19-$E$19)^2</f>
        <v>8.4526400274703654E-3</v>
      </c>
      <c r="Q19" s="4">
        <f>(D19-$E$19)^2</f>
        <v>3.1410564860897272E-3</v>
      </c>
      <c r="R19" s="15">
        <f>SUM(O19:Q19)</f>
        <v>3.3492774103600083E-2</v>
      </c>
      <c r="S19">
        <f>R19*17</f>
        <v>0.5693771597612014</v>
      </c>
    </row>
    <row r="20" spans="1:19">
      <c r="A20" s="4" t="s">
        <v>22</v>
      </c>
      <c r="B20" s="4">
        <f>_xlfn.VAR.S(B2:B18)</f>
        <v>6.3543594595783764E-2</v>
      </c>
      <c r="C20" s="4">
        <f>_xlfn.VAR.S(C2:C18)</f>
        <v>5.5824516500164803E-3</v>
      </c>
      <c r="D20" s="4">
        <f>_xlfn.VAR.S(D2:D18)</f>
        <v>1.972665723442598E-2</v>
      </c>
      <c r="E20">
        <f>SUM(E2:E18)/(B21-1)</f>
        <v>6.3543594595783667E-2</v>
      </c>
      <c r="F20">
        <f>SUM(F2:F18)/(C21-1)</f>
        <v>5.5824516500164656E-3</v>
      </c>
      <c r="G20">
        <f>SUM(G2:G18)/(D21-1)</f>
        <v>1.9726657234425977E-2</v>
      </c>
    </row>
    <row r="21" spans="1:19">
      <c r="A21" s="4" t="s">
        <v>23</v>
      </c>
      <c r="B21" s="4">
        <f>COUNT(B2:B18)</f>
        <v>17</v>
      </c>
      <c r="C21" s="4">
        <f t="shared" ref="C21:D21" si="6">COUNT(C2:C18)</f>
        <v>17</v>
      </c>
      <c r="D21" s="4">
        <f t="shared" si="6"/>
        <v>17</v>
      </c>
    </row>
    <row r="22" spans="1:19">
      <c r="A22" s="4" t="s">
        <v>24</v>
      </c>
      <c r="B22" s="8">
        <f>COUNT(B2:D18)</f>
        <v>51</v>
      </c>
      <c r="I22" s="4" t="s">
        <v>26</v>
      </c>
      <c r="J22" s="4" t="s">
        <v>29</v>
      </c>
      <c r="K22" s="4" t="s">
        <v>9</v>
      </c>
      <c r="L22" s="4" t="s">
        <v>11</v>
      </c>
      <c r="M22" s="4" t="s">
        <v>12</v>
      </c>
      <c r="N22" s="27"/>
    </row>
    <row r="23" spans="1:19">
      <c r="A23" s="4" t="s">
        <v>25</v>
      </c>
      <c r="B23" s="4">
        <f>COUNTA(B1:D1)</f>
        <v>3</v>
      </c>
      <c r="I23" s="4" t="s">
        <v>27</v>
      </c>
      <c r="J23" s="4">
        <f>B23-1</f>
        <v>2</v>
      </c>
      <c r="K23" s="4">
        <f>K25-K24</f>
        <v>0.57000000000000006</v>
      </c>
      <c r="L23" s="4">
        <f>K23/J23</f>
        <v>0.28500000000000003</v>
      </c>
      <c r="M23" s="4">
        <f>L23/L24</f>
        <v>9.6338028169014098</v>
      </c>
    </row>
    <row r="24" spans="1:19">
      <c r="I24" s="4" t="s">
        <v>28</v>
      </c>
      <c r="J24" s="4">
        <f>B22-B23</f>
        <v>48</v>
      </c>
      <c r="K24" s="4">
        <v>1.42</v>
      </c>
      <c r="L24" s="4">
        <f>K24/J24</f>
        <v>2.9583333333333333E-2</v>
      </c>
      <c r="M24" s="4"/>
    </row>
    <row r="25" spans="1:19">
      <c r="A25" s="32" t="s">
        <v>63</v>
      </c>
      <c r="B25" s="32"/>
      <c r="C25" s="4">
        <f>AVERAGE(B20:D20)</f>
        <v>2.9617567826742075E-2</v>
      </c>
      <c r="I25" s="4" t="s">
        <v>17</v>
      </c>
      <c r="J25" s="4">
        <f>B22-1</f>
        <v>50</v>
      </c>
      <c r="K25" s="4">
        <v>1.99</v>
      </c>
      <c r="L25" s="4"/>
      <c r="M25" s="4"/>
    </row>
    <row r="30" spans="1:19">
      <c r="F30" s="4"/>
      <c r="G30" s="4" t="s">
        <v>59</v>
      </c>
      <c r="I30" s="20"/>
      <c r="J30" s="20" t="s">
        <v>61</v>
      </c>
      <c r="K30" s="21" t="s">
        <v>62</v>
      </c>
    </row>
    <row r="31" spans="1:19">
      <c r="E31" t="s">
        <v>48</v>
      </c>
      <c r="F31" s="4" t="s">
        <v>58</v>
      </c>
      <c r="G31" s="4">
        <v>3</v>
      </c>
      <c r="H31" s="14"/>
      <c r="I31" s="20" t="s">
        <v>60</v>
      </c>
      <c r="J31" s="22">
        <f>51-3</f>
        <v>48</v>
      </c>
      <c r="K31" s="21">
        <v>3.4</v>
      </c>
    </row>
    <row r="32" spans="1:19">
      <c r="E32" t="s">
        <v>49</v>
      </c>
      <c r="F32" s="14" t="s">
        <v>50</v>
      </c>
      <c r="G32" s="14" t="s">
        <v>51</v>
      </c>
      <c r="H32" s="19" t="s">
        <v>52</v>
      </c>
      <c r="J32" s="14"/>
      <c r="K32" s="14"/>
    </row>
    <row r="33" spans="3:11">
      <c r="C33" t="s">
        <v>53</v>
      </c>
      <c r="D33" t="s">
        <v>54</v>
      </c>
      <c r="E33" t="s">
        <v>55</v>
      </c>
      <c r="F33" s="24">
        <f>ABS(B19-C19)</f>
        <v>0.23992160959140588</v>
      </c>
      <c r="G33" s="23">
        <f>$K$31*(SQRT($C$25)/$B$21)</f>
        <v>3.4419510645412772E-2</v>
      </c>
      <c r="H33" s="14" t="s">
        <v>64</v>
      </c>
      <c r="I33" s="14"/>
      <c r="J33" s="14"/>
      <c r="K33" s="14"/>
    </row>
    <row r="34" spans="3:11">
      <c r="E34" t="s">
        <v>56</v>
      </c>
      <c r="F34" s="24">
        <f>ABS(B19-D19)</f>
        <v>0.20402849831528208</v>
      </c>
      <c r="G34" s="23">
        <f t="shared" ref="G34:G35" si="7">$K$31*(SQRT($C$25)/$B$21)</f>
        <v>3.4419510645412772E-2</v>
      </c>
      <c r="H34" s="14" t="s">
        <v>64</v>
      </c>
      <c r="I34" s="14"/>
      <c r="J34" s="14"/>
      <c r="K34" s="14"/>
    </row>
    <row r="35" spans="3:11">
      <c r="E35" t="s">
        <v>57</v>
      </c>
      <c r="F35" s="25">
        <f>ABS(C19-D19)</f>
        <v>3.5893111276123796E-2</v>
      </c>
      <c r="G35" s="26">
        <f t="shared" si="7"/>
        <v>3.4419510645412772E-2</v>
      </c>
      <c r="H35" s="14" t="s">
        <v>64</v>
      </c>
      <c r="I35" s="14"/>
      <c r="J35" s="14"/>
      <c r="K35" s="14"/>
    </row>
  </sheetData>
  <mergeCells count="3">
    <mergeCell ref="I1:K1"/>
    <mergeCell ref="E1:G1"/>
    <mergeCell ref="A25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tabSelected="1" zoomScale="133" workbookViewId="0">
      <selection activeCell="E5" sqref="E5"/>
    </sheetView>
  </sheetViews>
  <sheetFormatPr defaultRowHeight="14.5"/>
  <cols>
    <col min="1" max="1" width="17.6328125" bestFit="1" customWidth="1"/>
    <col min="5" max="5" width="8.6328125" bestFit="1" customWidth="1"/>
    <col min="6" max="6" width="12" bestFit="1" customWidth="1"/>
    <col min="7" max="7" width="13.6328125" bestFit="1" customWidth="1"/>
  </cols>
  <sheetData>
    <row r="1" spans="1:7">
      <c r="A1" t="s">
        <v>0</v>
      </c>
    </row>
    <row r="3" spans="1:7" ht="15" thickBot="1">
      <c r="A3" t="s">
        <v>1</v>
      </c>
    </row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>
      <c r="A5" s="1" t="s">
        <v>66</v>
      </c>
      <c r="B5" s="1">
        <v>5</v>
      </c>
      <c r="C5" s="1">
        <v>15</v>
      </c>
      <c r="D5" s="1">
        <v>3</v>
      </c>
      <c r="E5" s="1">
        <v>2.5</v>
      </c>
    </row>
    <row r="6" spans="1:7">
      <c r="A6" s="1" t="s">
        <v>67</v>
      </c>
      <c r="B6" s="1">
        <v>5</v>
      </c>
      <c r="C6" s="1">
        <v>40</v>
      </c>
      <c r="D6" s="1">
        <v>8</v>
      </c>
      <c r="E6" s="1">
        <v>2.5</v>
      </c>
    </row>
    <row r="7" spans="1:7" ht="15" thickBot="1">
      <c r="A7" s="2" t="s">
        <v>68</v>
      </c>
      <c r="B7" s="2">
        <v>5</v>
      </c>
      <c r="C7" s="2">
        <v>65</v>
      </c>
      <c r="D7" s="2">
        <v>13</v>
      </c>
      <c r="E7" s="2">
        <v>2.5</v>
      </c>
    </row>
    <row r="10" spans="1:7" ht="15" thickBot="1">
      <c r="A10" t="s">
        <v>7</v>
      </c>
    </row>
    <row r="11" spans="1:7">
      <c r="A11" s="3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</row>
    <row r="12" spans="1:7">
      <c r="A12" s="1" t="s">
        <v>15</v>
      </c>
      <c r="B12" s="1">
        <v>250</v>
      </c>
      <c r="C12" s="1">
        <v>2</v>
      </c>
      <c r="D12" s="1">
        <v>125</v>
      </c>
      <c r="E12" s="1">
        <v>50</v>
      </c>
      <c r="F12" s="29">
        <v>1.5127924217375413E-6</v>
      </c>
      <c r="G12" s="28">
        <v>3.8852938346523942</v>
      </c>
    </row>
    <row r="13" spans="1:7">
      <c r="A13" s="1" t="s">
        <v>16</v>
      </c>
      <c r="B13" s="1">
        <v>30</v>
      </c>
      <c r="C13" s="1">
        <v>12</v>
      </c>
      <c r="D13" s="1">
        <v>2.5</v>
      </c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 ht="15" thickBot="1">
      <c r="A15" s="2" t="s">
        <v>17</v>
      </c>
      <c r="B15" s="2">
        <v>280</v>
      </c>
      <c r="C15" s="2">
        <v>14</v>
      </c>
      <c r="D15" s="2"/>
      <c r="E15" s="2"/>
      <c r="F15" s="2"/>
      <c r="G15" s="2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2" sqref="F12"/>
    </sheetView>
  </sheetViews>
  <sheetFormatPr defaultRowHeight="14.5"/>
  <cols>
    <col min="1" max="1" width="17.7265625" bestFit="1" customWidth="1"/>
    <col min="2" max="2" width="11.81640625" bestFit="1" customWidth="1"/>
    <col min="3" max="3" width="5" bestFit="1" customWidth="1"/>
    <col min="4" max="7" width="11.81640625" bestFit="1" customWidth="1"/>
  </cols>
  <sheetData>
    <row r="1" spans="1:7">
      <c r="A1" t="s">
        <v>0</v>
      </c>
    </row>
    <row r="3" spans="1:7" ht="15" thickBot="1">
      <c r="A3" t="s">
        <v>1</v>
      </c>
    </row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>
      <c r="A5" s="1" t="s">
        <v>66</v>
      </c>
      <c r="B5" s="1">
        <v>5</v>
      </c>
      <c r="C5" s="1">
        <v>40</v>
      </c>
      <c r="D5" s="1">
        <v>8</v>
      </c>
      <c r="E5" s="1">
        <v>1.5</v>
      </c>
    </row>
    <row r="6" spans="1:7">
      <c r="A6" s="1" t="s">
        <v>67</v>
      </c>
      <c r="B6" s="1">
        <v>5</v>
      </c>
      <c r="C6" s="1">
        <v>25</v>
      </c>
      <c r="D6" s="1">
        <v>5</v>
      </c>
      <c r="E6" s="1">
        <v>3.5</v>
      </c>
    </row>
    <row r="7" spans="1:7" ht="15" thickBot="1">
      <c r="A7" s="2" t="s">
        <v>68</v>
      </c>
      <c r="B7" s="2">
        <v>5</v>
      </c>
      <c r="C7" s="2">
        <v>15</v>
      </c>
      <c r="D7" s="2">
        <v>3</v>
      </c>
      <c r="E7" s="2">
        <v>2.5</v>
      </c>
    </row>
    <row r="10" spans="1:7" ht="15" thickBot="1">
      <c r="A10" t="s">
        <v>7</v>
      </c>
    </row>
    <row r="11" spans="1:7">
      <c r="A11" s="3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</row>
    <row r="12" spans="1:7">
      <c r="A12" s="1" t="s">
        <v>15</v>
      </c>
      <c r="B12" s="1">
        <v>63.333333333333343</v>
      </c>
      <c r="C12" s="1">
        <v>2</v>
      </c>
      <c r="D12" s="1">
        <v>31.666666666666671</v>
      </c>
      <c r="E12" s="1">
        <v>12.666666666666668</v>
      </c>
      <c r="F12" s="1">
        <v>1.1028256754807974E-3</v>
      </c>
      <c r="G12" s="1">
        <v>3.8852938347033836</v>
      </c>
    </row>
    <row r="13" spans="1:7">
      <c r="A13" s="1" t="s">
        <v>16</v>
      </c>
      <c r="B13" s="1">
        <v>30</v>
      </c>
      <c r="C13" s="1">
        <v>12</v>
      </c>
      <c r="D13" s="1">
        <v>2.5</v>
      </c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 ht="15" thickBot="1">
      <c r="A15" s="2" t="s">
        <v>17</v>
      </c>
      <c r="B15" s="2">
        <v>93.333333333333343</v>
      </c>
      <c r="C15" s="2">
        <v>14</v>
      </c>
      <c r="D15" s="2"/>
      <c r="E15" s="2"/>
      <c r="F15" s="2"/>
      <c r="G15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4"/>
  <sheetViews>
    <sheetView zoomScale="110" zoomScaleNormal="110" workbookViewId="0">
      <selection activeCell="M12" sqref="M12"/>
    </sheetView>
  </sheetViews>
  <sheetFormatPr defaultRowHeight="14.5"/>
  <sheetData>
    <row r="1" spans="1:13">
      <c r="B1" s="9" t="s">
        <v>66</v>
      </c>
      <c r="C1" s="9" t="s">
        <v>67</v>
      </c>
      <c r="D1" s="9" t="s">
        <v>68</v>
      </c>
    </row>
    <row r="2" spans="1:13">
      <c r="B2" s="9">
        <v>9</v>
      </c>
      <c r="C2" s="9">
        <v>5</v>
      </c>
      <c r="D2" s="9">
        <v>2</v>
      </c>
      <c r="F2">
        <f>(B2-$B$8)^2</f>
        <v>1</v>
      </c>
      <c r="G2">
        <f>(C2-$C$8)^2</f>
        <v>0</v>
      </c>
      <c r="H2">
        <f>(D2-$D$8)^2</f>
        <v>1</v>
      </c>
      <c r="K2">
        <f>(B2-$B$10)^2</f>
        <v>13.444444444444446</v>
      </c>
      <c r="L2">
        <f t="shared" ref="L2:M2" si="0">(C2-$B$10)^2</f>
        <v>0.11111111111111091</v>
      </c>
      <c r="M2">
        <f>(D2-$B$10)^2</f>
        <v>11.111111111111109</v>
      </c>
    </row>
    <row r="3" spans="1:13">
      <c r="B3" s="9">
        <v>8</v>
      </c>
      <c r="C3" s="9">
        <v>4</v>
      </c>
      <c r="D3" s="9">
        <v>4</v>
      </c>
      <c r="F3">
        <f t="shared" ref="F3:F6" si="1">(B3-$B$8)^2</f>
        <v>0</v>
      </c>
      <c r="G3">
        <f>(C3-$C$8)^2</f>
        <v>1</v>
      </c>
      <c r="H3">
        <f t="shared" ref="H3:H6" si="2">(D3-$D$8)^2</f>
        <v>1</v>
      </c>
      <c r="K3">
        <f t="shared" ref="K3:K6" si="3">(B3-$B$10)^2</f>
        <v>7.1111111111111125</v>
      </c>
      <c r="L3">
        <f t="shared" ref="L3:L6" si="4">(C3-$B$10)^2</f>
        <v>1.777777777777777</v>
      </c>
      <c r="M3">
        <f t="shared" ref="M3:M6" si="5">(D3-$B$10)^2</f>
        <v>1.777777777777777</v>
      </c>
    </row>
    <row r="4" spans="1:13">
      <c r="B4" s="9">
        <v>8</v>
      </c>
      <c r="C4" s="9">
        <v>5</v>
      </c>
      <c r="D4" s="9">
        <v>3</v>
      </c>
      <c r="F4">
        <f t="shared" si="1"/>
        <v>0</v>
      </c>
      <c r="G4">
        <f>(C4-$C$8)^2</f>
        <v>0</v>
      </c>
      <c r="H4">
        <f t="shared" si="2"/>
        <v>0</v>
      </c>
      <c r="K4">
        <f t="shared" si="3"/>
        <v>7.1111111111111125</v>
      </c>
      <c r="L4">
        <f t="shared" si="4"/>
        <v>0.11111111111111091</v>
      </c>
      <c r="M4">
        <f t="shared" si="5"/>
        <v>5.4444444444444429</v>
      </c>
    </row>
    <row r="5" spans="1:13">
      <c r="B5" s="9">
        <v>6</v>
      </c>
      <c r="C5" s="9">
        <v>8</v>
      </c>
      <c r="D5" s="9">
        <v>1</v>
      </c>
      <c r="F5">
        <f t="shared" si="1"/>
        <v>4</v>
      </c>
      <c r="G5">
        <f>(C5-$C$8)^2</f>
        <v>9</v>
      </c>
      <c r="H5">
        <f t="shared" si="2"/>
        <v>4</v>
      </c>
      <c r="K5">
        <f t="shared" si="3"/>
        <v>0.44444444444444486</v>
      </c>
      <c r="L5">
        <f t="shared" si="4"/>
        <v>7.1111111111111125</v>
      </c>
      <c r="M5">
        <f t="shared" si="5"/>
        <v>18.777777777777775</v>
      </c>
    </row>
    <row r="6" spans="1:13">
      <c r="B6" s="9">
        <v>9</v>
      </c>
      <c r="C6" s="9">
        <v>3</v>
      </c>
      <c r="D6" s="9">
        <v>5</v>
      </c>
      <c r="F6">
        <f t="shared" si="1"/>
        <v>1</v>
      </c>
      <c r="G6">
        <f>(C6-$C$8)^2</f>
        <v>4</v>
      </c>
      <c r="H6">
        <f t="shared" si="2"/>
        <v>4</v>
      </c>
      <c r="I6">
        <f>SUM(F2:H6)</f>
        <v>30</v>
      </c>
      <c r="J6">
        <f>SUM(K2:M6)</f>
        <v>93.333333333333343</v>
      </c>
      <c r="K6">
        <f t="shared" si="3"/>
        <v>13.444444444444446</v>
      </c>
      <c r="L6">
        <f t="shared" si="4"/>
        <v>5.4444444444444429</v>
      </c>
      <c r="M6">
        <f t="shared" si="5"/>
        <v>0.11111111111111091</v>
      </c>
    </row>
    <row r="8" spans="1:13">
      <c r="A8" t="s">
        <v>72</v>
      </c>
      <c r="B8">
        <f>AVERAGE(B2:B6)</f>
        <v>8</v>
      </c>
      <c r="C8">
        <f>AVERAGE(C2:C6)</f>
        <v>5</v>
      </c>
      <c r="D8">
        <f>AVERAGE(D2:D6)</f>
        <v>3</v>
      </c>
    </row>
    <row r="9" spans="1:13">
      <c r="A9" t="s">
        <v>69</v>
      </c>
      <c r="B9">
        <f>VAR(B2:B6)</f>
        <v>1.5</v>
      </c>
      <c r="C9">
        <f>VAR(C2:C6)</f>
        <v>3.5</v>
      </c>
      <c r="D9">
        <f>VAR(D2:D6)</f>
        <v>2.5</v>
      </c>
    </row>
    <row r="10" spans="1:13">
      <c r="A10" t="s">
        <v>21</v>
      </c>
      <c r="B10">
        <f>AVERAGE(B2:D6)</f>
        <v>5.333333333333333</v>
      </c>
      <c r="J10" t="s">
        <v>73</v>
      </c>
      <c r="K10" t="s">
        <v>9</v>
      </c>
      <c r="L10" t="s">
        <v>75</v>
      </c>
      <c r="M10" t="s">
        <v>76</v>
      </c>
    </row>
    <row r="12" spans="1:13">
      <c r="B12" t="s">
        <v>74</v>
      </c>
      <c r="J12">
        <f>J14-J13</f>
        <v>2</v>
      </c>
      <c r="K12">
        <f>K14-K13</f>
        <v>63.333333333333343</v>
      </c>
      <c r="L12">
        <f>K12/J12</f>
        <v>31.666666666666671</v>
      </c>
      <c r="M12">
        <f>L12/L13</f>
        <v>12.666666666666668</v>
      </c>
    </row>
    <row r="13" spans="1:13">
      <c r="B13" t="s">
        <v>70</v>
      </c>
      <c r="D13" t="s">
        <v>71</v>
      </c>
      <c r="J13">
        <f>15-3</f>
        <v>12</v>
      </c>
      <c r="K13">
        <f>I6</f>
        <v>30</v>
      </c>
      <c r="L13">
        <f>K13/J13</f>
        <v>2.5</v>
      </c>
    </row>
    <row r="14" spans="1:13">
      <c r="B14" t="s">
        <v>17</v>
      </c>
      <c r="J14">
        <v>14</v>
      </c>
      <c r="K14">
        <f>J6</f>
        <v>93.333333333333343</v>
      </c>
      <c r="L14">
        <f>K14/J14</f>
        <v>6.666666666666667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2" sqref="F12"/>
    </sheetView>
  </sheetViews>
  <sheetFormatPr defaultRowHeight="14.5"/>
  <cols>
    <col min="1" max="1" width="19.08984375" bestFit="1" customWidth="1"/>
  </cols>
  <sheetData>
    <row r="1" spans="1:7">
      <c r="A1" t="s">
        <v>0</v>
      </c>
    </row>
    <row r="3" spans="1:7" ht="15" thickBot="1">
      <c r="A3" t="s">
        <v>1</v>
      </c>
    </row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>
      <c r="A5" s="1" t="s">
        <v>18</v>
      </c>
      <c r="B5" s="1">
        <v>17</v>
      </c>
      <c r="C5" s="1">
        <v>7.2721709513503088</v>
      </c>
      <c r="D5" s="1">
        <v>0.42777476184413582</v>
      </c>
      <c r="E5" s="1">
        <v>6.3543594595783764E-2</v>
      </c>
    </row>
    <row r="6" spans="1:7">
      <c r="A6" s="1" t="s">
        <v>19</v>
      </c>
      <c r="B6" s="1">
        <v>17</v>
      </c>
      <c r="C6" s="1">
        <v>3.1935035882964091</v>
      </c>
      <c r="D6" s="1">
        <v>0.18785315225272994</v>
      </c>
      <c r="E6" s="1">
        <v>5.5824516500164803E-3</v>
      </c>
    </row>
    <row r="7" spans="1:7" ht="15" thickBot="1">
      <c r="A7" s="2" t="s">
        <v>20</v>
      </c>
      <c r="B7" s="2">
        <v>17</v>
      </c>
      <c r="C7" s="2">
        <v>3.8036864799905135</v>
      </c>
      <c r="D7" s="2">
        <v>0.22374626352885374</v>
      </c>
      <c r="E7" s="2">
        <v>1.972665723442598E-2</v>
      </c>
    </row>
    <row r="10" spans="1:7" ht="15" thickBot="1">
      <c r="A10" t="s">
        <v>7</v>
      </c>
    </row>
    <row r="11" spans="1:7">
      <c r="A11" s="3" t="s">
        <v>8</v>
      </c>
      <c r="B11" s="3" t="s">
        <v>9</v>
      </c>
      <c r="C11" s="3" t="s">
        <v>10</v>
      </c>
      <c r="D11" s="3" t="s">
        <v>11</v>
      </c>
      <c r="E11" s="3" t="s">
        <v>12</v>
      </c>
      <c r="F11" s="3" t="s">
        <v>13</v>
      </c>
      <c r="G11" s="3" t="s">
        <v>14</v>
      </c>
    </row>
    <row r="12" spans="1:7">
      <c r="A12" s="1" t="s">
        <v>15</v>
      </c>
      <c r="B12" s="1">
        <v>0.56937715976120251</v>
      </c>
      <c r="C12" s="1">
        <v>2</v>
      </c>
      <c r="D12" s="1">
        <v>0.28468857988060126</v>
      </c>
      <c r="E12" s="1">
        <v>9.6121525422338276</v>
      </c>
      <c r="F12" s="1">
        <v>3.0843097091374128E-4</v>
      </c>
      <c r="G12" s="1">
        <v>3.1907273359284987</v>
      </c>
    </row>
    <row r="13" spans="1:7">
      <c r="A13" s="1" t="s">
        <v>16</v>
      </c>
      <c r="B13" s="1">
        <v>1.4216432556836176</v>
      </c>
      <c r="C13" s="1">
        <v>48</v>
      </c>
      <c r="D13" s="1">
        <v>2.9617567826742033E-2</v>
      </c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 ht="15" thickBot="1">
      <c r="A15" s="2" t="s">
        <v>17</v>
      </c>
      <c r="B15" s="2">
        <v>1.9910204154448201</v>
      </c>
      <c r="C15" s="2">
        <v>50</v>
      </c>
      <c r="D15" s="2"/>
      <c r="E15" s="2"/>
      <c r="F15" s="2"/>
      <c r="G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7"/>
  <sheetViews>
    <sheetView workbookViewId="0">
      <selection activeCell="I25" sqref="I25"/>
    </sheetView>
  </sheetViews>
  <sheetFormatPr defaultRowHeight="14.5"/>
  <cols>
    <col min="2" max="4" width="15.54296875" customWidth="1"/>
    <col min="7" max="7" width="13.6328125" customWidth="1"/>
    <col min="9" max="10" width="13.6328125" customWidth="1"/>
    <col min="11" max="11" width="12" customWidth="1"/>
  </cols>
  <sheetData>
    <row r="1" spans="2:16">
      <c r="B1" s="5" t="s">
        <v>18</v>
      </c>
      <c r="C1" s="5" t="s">
        <v>19</v>
      </c>
      <c r="D1" s="10" t="s">
        <v>20</v>
      </c>
      <c r="E1" s="31" t="s">
        <v>31</v>
      </c>
      <c r="F1" s="31"/>
      <c r="G1" s="31"/>
      <c r="I1" s="30" t="s">
        <v>30</v>
      </c>
      <c r="J1" s="30"/>
      <c r="K1" s="30"/>
      <c r="O1" t="s">
        <v>43</v>
      </c>
      <c r="P1" t="s">
        <v>9</v>
      </c>
    </row>
    <row r="2" spans="2:16" ht="15.5">
      <c r="B2" s="6">
        <v>3.458218646416903E-2</v>
      </c>
      <c r="C2" s="6">
        <v>0.24624523840351081</v>
      </c>
      <c r="D2" s="11">
        <v>0.27834790778347901</v>
      </c>
      <c r="E2" s="4">
        <f>(B2-$B$19)^2</f>
        <v>0.15460040133393085</v>
      </c>
      <c r="F2" s="4">
        <f>(C2-$C$19)^2</f>
        <v>3.4096357250402152E-3</v>
      </c>
      <c r="G2" s="4">
        <f>(D2-$D$19)^2</f>
        <v>2.9813395553086527E-3</v>
      </c>
      <c r="I2" s="4">
        <f>(B2-$E$19)^2</f>
        <v>6.0127554745274321E-2</v>
      </c>
      <c r="J2" s="4">
        <f>(C2-$E$19)^2</f>
        <v>1.1253444574770015E-3</v>
      </c>
      <c r="K2" s="4">
        <f>(D2-$E$19)^2</f>
        <v>2.0836482478124469E-6</v>
      </c>
      <c r="O2">
        <f>AVERAGE(B2:D2)</f>
        <v>0.18639177755038627</v>
      </c>
      <c r="P2">
        <f>(O2-$E$19)^2</f>
        <v>8.7234880805642078E-3</v>
      </c>
    </row>
    <row r="3" spans="2:16" ht="15.5">
      <c r="B3" s="6">
        <v>3.7022998637711357E-2</v>
      </c>
      <c r="C3" s="6">
        <v>0.33964335043409627</v>
      </c>
      <c r="D3" s="11">
        <v>0.25102130142982199</v>
      </c>
      <c r="E3" s="4">
        <f t="shared" ref="E3:E18" si="0">(B3-$B$19)^2</f>
        <v>0.15268694044892961</v>
      </c>
      <c r="F3" s="4">
        <f t="shared" ref="F3:F18" si="1">(C3-$C$19)^2</f>
        <v>2.3040264263938466E-2</v>
      </c>
      <c r="G3" s="4">
        <f t="shared" ref="G3:G18" si="2">(D3-$D$19)^2</f>
        <v>7.4392769249925436E-4</v>
      </c>
      <c r="I3" s="4">
        <f t="shared" ref="I3:K18" si="3">(B3-$E$19)^2</f>
        <v>5.8936493078822448E-2</v>
      </c>
      <c r="J3" s="4">
        <f t="shared" si="3"/>
        <v>3.5822568635284582E-3</v>
      </c>
      <c r="K3" s="4">
        <f t="shared" si="3"/>
        <v>8.2771814259764384E-4</v>
      </c>
      <c r="O3">
        <f t="shared" ref="O3:O18" si="4">AVERAGE(B3:D3)</f>
        <v>0.20922921683387652</v>
      </c>
      <c r="P3">
        <f t="shared" ref="P3:P18" si="5">(O3-$E$19)^2</f>
        <v>4.979020640650895E-3</v>
      </c>
    </row>
    <row r="4" spans="2:16" ht="15.5">
      <c r="B4" s="6">
        <v>0.27858650477620384</v>
      </c>
      <c r="C4" s="6">
        <v>0.28548142287610856</v>
      </c>
      <c r="D4" s="11">
        <v>0.27210692533273101</v>
      </c>
      <c r="E4" s="4">
        <f t="shared" si="0"/>
        <v>2.2257136046967357E-2</v>
      </c>
      <c r="F4" s="4">
        <f t="shared" si="1"/>
        <v>9.5312792249116519E-3</v>
      </c>
      <c r="G4" s="4">
        <f t="shared" si="2"/>
        <v>2.338753610108994E-3</v>
      </c>
      <c r="I4" s="4">
        <f t="shared" si="3"/>
        <v>1.451754527939938E-6</v>
      </c>
      <c r="J4" s="4">
        <f t="shared" si="3"/>
        <v>3.2376445204139691E-5</v>
      </c>
      <c r="K4" s="4">
        <f t="shared" si="3"/>
        <v>5.9051036288893237E-5</v>
      </c>
      <c r="O4">
        <f t="shared" si="4"/>
        <v>0.27872495099501449</v>
      </c>
      <c r="P4">
        <f t="shared" si="5"/>
        <v>1.137297572937413E-6</v>
      </c>
    </row>
    <row r="5" spans="2:16" ht="15.5">
      <c r="B5" s="6">
        <v>0.45093485332473698</v>
      </c>
      <c r="C5" s="6">
        <v>0.24208463687618156</v>
      </c>
      <c r="D5" s="11">
        <v>0.53421232967851795</v>
      </c>
      <c r="E5" s="4">
        <f t="shared" si="0"/>
        <v>5.3638983738981457E-4</v>
      </c>
      <c r="F5" s="4">
        <f t="shared" si="1"/>
        <v>2.9410539244636696E-3</v>
      </c>
      <c r="G5" s="4">
        <f t="shared" si="2"/>
        <v>9.6389178230447667E-2</v>
      </c>
      <c r="I5" s="4">
        <f t="shared" si="3"/>
        <v>2.9290084168724237E-2</v>
      </c>
      <c r="J5" s="4">
        <f t="shared" si="3"/>
        <v>1.421799422834679E-3</v>
      </c>
      <c r="K5" s="4">
        <f t="shared" si="3"/>
        <v>6.4730013253471594E-2</v>
      </c>
      <c r="O5">
        <f t="shared" si="4"/>
        <v>0.40907727329314553</v>
      </c>
      <c r="P5">
        <f t="shared" si="5"/>
        <v>1.6714838961623599E-2</v>
      </c>
    </row>
    <row r="6" spans="2:16" ht="15.5">
      <c r="B6" s="6">
        <v>0.32923125037403689</v>
      </c>
      <c r="C6" s="6">
        <v>0.20048742705286915</v>
      </c>
      <c r="D6" s="11">
        <v>4.2372881355932203E-3</v>
      </c>
      <c r="E6" s="4">
        <f t="shared" si="0"/>
        <v>9.7108236528575202E-3</v>
      </c>
      <c r="F6" s="4">
        <f t="shared" si="1"/>
        <v>1.5962489972543256E-4</v>
      </c>
      <c r="G6" s="4">
        <f t="shared" si="2"/>
        <v>4.8184190278199056E-2</v>
      </c>
      <c r="I6" s="4">
        <f t="shared" si="3"/>
        <v>2.4442995424612652E-3</v>
      </c>
      <c r="J6" s="4">
        <f t="shared" si="3"/>
        <v>6.2891189422864258E-3</v>
      </c>
      <c r="K6" s="4">
        <f t="shared" si="3"/>
        <v>7.5930064455165397E-2</v>
      </c>
      <c r="O6">
        <f t="shared" si="4"/>
        <v>0.17798532185416641</v>
      </c>
      <c r="P6">
        <f t="shared" si="5"/>
        <v>1.0364476028877131E-2</v>
      </c>
    </row>
    <row r="7" spans="2:16" ht="15.5">
      <c r="B7" s="6">
        <v>0.62677640143221736</v>
      </c>
      <c r="C7" s="6">
        <v>0.2242973708068903</v>
      </c>
      <c r="D7" s="11">
        <v>0.21598119858989401</v>
      </c>
      <c r="E7" s="4">
        <f t="shared" si="0"/>
        <v>3.9601652558744697E-2</v>
      </c>
      <c r="F7" s="4">
        <f t="shared" si="1"/>
        <v>1.328181066023406E-3</v>
      </c>
      <c r="G7" s="4">
        <f t="shared" si="2"/>
        <v>6.0296233506261697E-5</v>
      </c>
      <c r="I7" s="4">
        <f t="shared" si="3"/>
        <v>0.12039859639460911</v>
      </c>
      <c r="J7" s="4">
        <f t="shared" si="3"/>
        <v>3.0795864483264494E-3</v>
      </c>
      <c r="K7" s="4">
        <f t="shared" si="3"/>
        <v>4.0717408521934503E-3</v>
      </c>
      <c r="O7">
        <f t="shared" si="4"/>
        <v>0.35568499027633388</v>
      </c>
      <c r="P7">
        <f t="shared" si="5"/>
        <v>5.7598381770750818E-3</v>
      </c>
    </row>
    <row r="8" spans="2:16" ht="15.5">
      <c r="B8" s="6">
        <v>0.74204482689472961</v>
      </c>
      <c r="C8" s="6">
        <v>0.22756891639782592</v>
      </c>
      <c r="D8" s="11">
        <v>0.43575625619338698</v>
      </c>
      <c r="E8" s="4">
        <f t="shared" si="0"/>
        <v>9.8765673786904457E-2</v>
      </c>
      <c r="F8" s="4">
        <f t="shared" si="1"/>
        <v>1.5773419216288912E-3</v>
      </c>
      <c r="G8" s="4">
        <f t="shared" si="2"/>
        <v>4.4948236989615441E-2</v>
      </c>
      <c r="I8" s="4">
        <f t="shared" si="3"/>
        <v>0.21367823757097976</v>
      </c>
      <c r="J8" s="4">
        <f t="shared" si="3"/>
        <v>2.7271870146190645E-3</v>
      </c>
      <c r="K8" s="4">
        <f t="shared" si="3"/>
        <v>2.4325038693824901E-2</v>
      </c>
      <c r="O8">
        <f t="shared" si="4"/>
        <v>0.4684566664953142</v>
      </c>
      <c r="P8">
        <f t="shared" si="5"/>
        <v>3.5594585595914378E-2</v>
      </c>
    </row>
    <row r="9" spans="2:16" ht="15.5">
      <c r="B9" s="6">
        <v>0.75773777296516875</v>
      </c>
      <c r="C9" s="6">
        <v>0.21430755212392244</v>
      </c>
      <c r="D9" s="11">
        <v>0.10344827586206801</v>
      </c>
      <c r="E9" s="4">
        <f t="shared" si="0"/>
        <v>0.1088755887080589</v>
      </c>
      <c r="F9" s="4">
        <f t="shared" si="1"/>
        <v>6.998352725449496E-4</v>
      </c>
      <c r="G9" s="4">
        <f t="shared" si="2"/>
        <v>1.4471605836678132E-2</v>
      </c>
      <c r="I9" s="4">
        <f t="shared" si="3"/>
        <v>0.22843274255969773</v>
      </c>
      <c r="J9" s="4">
        <f t="shared" si="3"/>
        <v>4.2881333558880018E-3</v>
      </c>
      <c r="K9" s="4">
        <f t="shared" si="3"/>
        <v>3.109689480035913E-2</v>
      </c>
      <c r="O9">
        <f t="shared" si="4"/>
        <v>0.35849786698371977</v>
      </c>
      <c r="P9">
        <f t="shared" si="5"/>
        <v>6.1947091190598068E-3</v>
      </c>
    </row>
    <row r="10" spans="2:16" ht="15.5">
      <c r="B10" s="6">
        <v>0.69731800766283525</v>
      </c>
      <c r="C10" s="6">
        <v>0.21737235590535378</v>
      </c>
      <c r="D10" s="11">
        <v>0.184955752212389</v>
      </c>
      <c r="E10" s="4">
        <f t="shared" si="0"/>
        <v>7.2653561366479824E-2</v>
      </c>
      <c r="F10" s="4">
        <f t="shared" si="1"/>
        <v>8.7138338428508052E-4</v>
      </c>
      <c r="G10" s="4">
        <f t="shared" si="2"/>
        <v>1.5047037681927794E-3</v>
      </c>
      <c r="I10" s="4">
        <f t="shared" si="3"/>
        <v>0.17432847433434018</v>
      </c>
      <c r="J10" s="4">
        <f t="shared" si="3"/>
        <v>3.8961361346353095E-3</v>
      </c>
      <c r="K10" s="4">
        <f t="shared" si="3"/>
        <v>8.9937986767096058E-3</v>
      </c>
      <c r="O10">
        <f t="shared" si="4"/>
        <v>0.36654870526019262</v>
      </c>
      <c r="P10">
        <f t="shared" si="5"/>
        <v>7.5268313100984923E-3</v>
      </c>
    </row>
    <row r="11" spans="2:16" ht="15.5">
      <c r="B11" s="6">
        <v>0.5892857142857143</v>
      </c>
      <c r="C11" s="6">
        <v>0.20481507327285414</v>
      </c>
      <c r="D11" s="11">
        <v>2.9746393030848799E-2</v>
      </c>
      <c r="E11" s="4">
        <f t="shared" si="0"/>
        <v>2.6085787758585825E-2</v>
      </c>
      <c r="F11" s="4">
        <f t="shared" si="1"/>
        <v>2.8770676469293114E-4</v>
      </c>
      <c r="G11" s="4">
        <f t="shared" si="2"/>
        <v>3.7635949753242685E-2</v>
      </c>
      <c r="I11" s="4">
        <f t="shared" si="3"/>
        <v>9.578673519165963E-2</v>
      </c>
      <c r="J11" s="4">
        <f t="shared" si="3"/>
        <v>5.621448451134871E-3</v>
      </c>
      <c r="K11" s="4">
        <f t="shared" si="3"/>
        <v>6.2522501780484838E-2</v>
      </c>
      <c r="O11">
        <f t="shared" si="4"/>
        <v>0.27461572686313906</v>
      </c>
      <c r="P11">
        <f t="shared" si="5"/>
        <v>2.6787515218371092E-5</v>
      </c>
    </row>
    <row r="12" spans="2:16" ht="15.5">
      <c r="B12" s="6">
        <v>0.6</v>
      </c>
      <c r="C12" s="6">
        <v>0.16837694192330063</v>
      </c>
      <c r="D12" s="11">
        <v>0.36146272855133599</v>
      </c>
      <c r="E12" s="4">
        <f t="shared" si="0"/>
        <v>2.9661532657844127E-2</v>
      </c>
      <c r="F12" s="4">
        <f t="shared" si="1"/>
        <v>3.79322768796169E-4</v>
      </c>
      <c r="G12" s="4">
        <f t="shared" si="2"/>
        <v>1.8965824738288575E-2</v>
      </c>
      <c r="I12" s="4">
        <f t="shared" si="3"/>
        <v>0.10253355229025141</v>
      </c>
      <c r="J12" s="4">
        <f t="shared" si="3"/>
        <v>1.2413179806645764E-2</v>
      </c>
      <c r="K12" s="4">
        <f t="shared" si="3"/>
        <v>6.6702071255651347E-3</v>
      </c>
      <c r="O12">
        <f t="shared" si="4"/>
        <v>0.37661322349154558</v>
      </c>
      <c r="P12">
        <f t="shared" si="5"/>
        <v>9.374466948440489E-3</v>
      </c>
    </row>
    <row r="13" spans="2:16" ht="15.5">
      <c r="B13" s="6">
        <v>0.3611111111111111</v>
      </c>
      <c r="C13" s="6">
        <v>0.14167152757141863</v>
      </c>
      <c r="D13" s="11">
        <v>0.20778370464663201</v>
      </c>
      <c r="E13" s="4">
        <f t="shared" si="0"/>
        <v>4.4440423290547067E-3</v>
      </c>
      <c r="F13" s="4">
        <f t="shared" si="1"/>
        <v>2.1327424582055026E-3</v>
      </c>
      <c r="G13" s="4">
        <f t="shared" si="2"/>
        <v>2.5480328606839576E-4</v>
      </c>
      <c r="I13" s="4">
        <f t="shared" si="3"/>
        <v>6.6128966281746417E-3</v>
      </c>
      <c r="J13" s="4">
        <f t="shared" si="3"/>
        <v>1.9077097099465801E-2</v>
      </c>
      <c r="K13" s="4">
        <f t="shared" si="3"/>
        <v>5.1851071160232591E-3</v>
      </c>
      <c r="O13">
        <f t="shared" si="4"/>
        <v>0.23685544777638723</v>
      </c>
      <c r="P13">
        <f t="shared" si="5"/>
        <v>1.843495352907721E-3</v>
      </c>
    </row>
    <row r="14" spans="2:16" ht="15.5">
      <c r="B14" s="6">
        <v>0.45192307692307693</v>
      </c>
      <c r="C14" s="6">
        <v>0.12002754101693819</v>
      </c>
      <c r="D14" s="11">
        <v>0.28576764609440702</v>
      </c>
      <c r="E14" s="4">
        <f t="shared" si="0"/>
        <v>5.831411211518144E-4</v>
      </c>
      <c r="F14" s="4">
        <f t="shared" si="1"/>
        <v>4.6003135395087606E-3</v>
      </c>
      <c r="G14" s="4">
        <f t="shared" si="2"/>
        <v>3.846651895342717E-3</v>
      </c>
      <c r="I14" s="4">
        <f t="shared" si="3"/>
        <v>2.9629316767898876E-2</v>
      </c>
      <c r="J14" s="4">
        <f t="shared" si="3"/>
        <v>2.5524488254092117E-2</v>
      </c>
      <c r="K14" s="4">
        <f t="shared" si="3"/>
        <v>3.5715606523775234E-5</v>
      </c>
      <c r="O14">
        <f t="shared" si="4"/>
        <v>0.28590608801147405</v>
      </c>
      <c r="P14">
        <f t="shared" si="5"/>
        <v>3.7389500685549977E-5</v>
      </c>
    </row>
    <row r="15" spans="2:16" ht="15.5">
      <c r="B15" s="6">
        <v>0.5357142857142857</v>
      </c>
      <c r="C15" s="6">
        <v>0.10335509915541169</v>
      </c>
      <c r="D15" s="11">
        <v>3.3439490445859803E-2</v>
      </c>
      <c r="E15" s="4">
        <f t="shared" si="0"/>
        <v>1.1650940813314655E-2</v>
      </c>
      <c r="F15" s="4">
        <f t="shared" si="1"/>
        <v>7.1399209772372149E-3</v>
      </c>
      <c r="G15" s="4">
        <f t="shared" si="2"/>
        <v>3.6216667881262141E-2</v>
      </c>
      <c r="I15" s="4">
        <f t="shared" si="3"/>
        <v>6.549652724972102E-2</v>
      </c>
      <c r="J15" s="4">
        <f t="shared" si="3"/>
        <v>3.1129765623965269E-2</v>
      </c>
      <c r="K15" s="4">
        <f t="shared" si="3"/>
        <v>6.0689259666340173E-2</v>
      </c>
      <c r="O15">
        <f t="shared" si="4"/>
        <v>0.2241696251051857</v>
      </c>
      <c r="P15">
        <f t="shared" si="5"/>
        <v>3.093781012784653E-3</v>
      </c>
    </row>
    <row r="16" spans="2:16" ht="15.5">
      <c r="B16" s="6">
        <v>6.6666666666666666E-2</v>
      </c>
      <c r="C16" s="6">
        <v>9.1756177263423638E-2</v>
      </c>
      <c r="D16" s="11">
        <v>0.24226636274829</v>
      </c>
      <c r="E16" s="4">
        <f t="shared" si="0"/>
        <v>0.13039905640270014</v>
      </c>
      <c r="F16" s="4">
        <f t="shared" si="1"/>
        <v>9.2346286020953613E-3</v>
      </c>
      <c r="G16" s="4">
        <f t="shared" si="2"/>
        <v>3.4299407509776351E-4</v>
      </c>
      <c r="I16" s="4">
        <f t="shared" si="3"/>
        <v>4.5422148779396126E-2</v>
      </c>
      <c r="J16" s="4">
        <f t="shared" si="3"/>
        <v>3.5357242184825388E-2</v>
      </c>
      <c r="K16" s="4">
        <f t="shared" si="3"/>
        <v>1.4081278610118056E-3</v>
      </c>
      <c r="O16">
        <f t="shared" si="4"/>
        <v>0.13356306889279343</v>
      </c>
      <c r="P16">
        <f t="shared" si="5"/>
        <v>2.1382722637229758E-2</v>
      </c>
    </row>
    <row r="17" spans="1:20" ht="15.5">
      <c r="B17" s="6">
        <v>0.625</v>
      </c>
      <c r="C17" s="6">
        <v>8.2593163655316187E-2</v>
      </c>
      <c r="D17" s="11">
        <v>0.22148139168384001</v>
      </c>
      <c r="E17" s="4">
        <f t="shared" si="0"/>
        <v>3.8897794565637342E-2</v>
      </c>
      <c r="F17" s="4">
        <f t="shared" si="1"/>
        <v>1.1079665199527675E-2</v>
      </c>
      <c r="G17" s="4">
        <f t="shared" si="2"/>
        <v>5.1296444743358851E-6</v>
      </c>
      <c r="I17" s="4">
        <f t="shared" si="3"/>
        <v>0.11916898266315609</v>
      </c>
      <c r="J17" s="4">
        <f t="shared" si="3"/>
        <v>3.8887141476008059E-2</v>
      </c>
      <c r="K17" s="4">
        <f t="shared" si="3"/>
        <v>3.4000562000677135E-3</v>
      </c>
      <c r="O17">
        <f t="shared" si="4"/>
        <v>0.30969151844638537</v>
      </c>
      <c r="P17">
        <f t="shared" si="5"/>
        <v>8.9401752910368902E-4</v>
      </c>
    </row>
    <row r="18" spans="1:20" ht="15.5">
      <c r="B18" s="7">
        <v>8.8235294117647065E-2</v>
      </c>
      <c r="C18" s="7">
        <v>8.3419793560987832E-2</v>
      </c>
      <c r="D18" s="12">
        <v>0.14167152757141863</v>
      </c>
      <c r="E18" s="4">
        <f t="shared" si="0"/>
        <v>0.1152870501439873</v>
      </c>
      <c r="F18" s="4">
        <f t="shared" si="1"/>
        <v>1.0906326407638068E-2</v>
      </c>
      <c r="G18" s="4">
        <f t="shared" si="2"/>
        <v>6.7362622824826924E-3</v>
      </c>
      <c r="H18" s="13">
        <f>SUM(E2:G18)</f>
        <v>1.4216432556836183</v>
      </c>
      <c r="I18" s="4">
        <f t="shared" si="3"/>
        <v>3.6693738843524559E-2</v>
      </c>
      <c r="J18" s="4">
        <f t="shared" si="3"/>
        <v>3.8561804886322736E-2</v>
      </c>
      <c r="K18" s="4">
        <f t="shared" si="3"/>
        <v>1.9077097099465801E-2</v>
      </c>
      <c r="L18" s="13">
        <f>SUM(I2:K18)</f>
        <v>1.9910204154448201</v>
      </c>
      <c r="O18">
        <f t="shared" si="4"/>
        <v>0.10444220508335118</v>
      </c>
      <c r="P18">
        <f t="shared" si="5"/>
        <v>3.0747337542375575E-2</v>
      </c>
    </row>
    <row r="19" spans="1:20">
      <c r="A19" s="4" t="s">
        <v>21</v>
      </c>
      <c r="B19" s="4">
        <f>AVERAGE(B2:B18)</f>
        <v>0.42777476184413582</v>
      </c>
      <c r="C19" s="4">
        <f t="shared" ref="C19:D19" si="6">AVERAGE(C2:C18)</f>
        <v>0.18785315225272994</v>
      </c>
      <c r="D19" s="4">
        <f t="shared" si="6"/>
        <v>0.22374626352885374</v>
      </c>
      <c r="E19" s="9">
        <f>AVERAGE(B2:D18)</f>
        <v>0.27979139254190649</v>
      </c>
      <c r="P19" s="15">
        <f>SUM(P2:P18)</f>
        <v>0.16325892325018232</v>
      </c>
      <c r="Q19" s="4" t="s">
        <v>45</v>
      </c>
      <c r="R19" s="4">
        <f>P19*3</f>
        <v>0.48977676975054696</v>
      </c>
    </row>
    <row r="20" spans="1:20">
      <c r="A20" s="4" t="s">
        <v>22</v>
      </c>
      <c r="B20" s="4">
        <f>_xlfn.VAR.S(B2:B18)</f>
        <v>6.3543594595783764E-2</v>
      </c>
      <c r="C20" s="4">
        <f>_xlfn.VAR.S(C2:C18)</f>
        <v>5.5824516500164803E-3</v>
      </c>
      <c r="D20" s="4">
        <f>_xlfn.VAR.S(D2:D18)</f>
        <v>1.972665723442598E-2</v>
      </c>
      <c r="E20">
        <f>SUM(E2:E18)/(B21-1)</f>
        <v>6.3543594595783667E-2</v>
      </c>
      <c r="F20">
        <f>SUM(F2:F18)/(C21-1)</f>
        <v>5.5824516500164656E-3</v>
      </c>
      <c r="G20">
        <f>SUM(G2:G18)/(D21-1)</f>
        <v>1.9726657234425977E-2</v>
      </c>
    </row>
    <row r="21" spans="1:20">
      <c r="A21" s="4" t="s">
        <v>23</v>
      </c>
      <c r="B21" s="4">
        <f>COUNT(B2:B18)</f>
        <v>17</v>
      </c>
      <c r="C21" s="4">
        <f t="shared" ref="C21:D21" si="7">COUNT(C2:C18)</f>
        <v>17</v>
      </c>
      <c r="D21" s="4">
        <f t="shared" si="7"/>
        <v>17</v>
      </c>
      <c r="O21" s="4">
        <f>(B19-$E$19)^2</f>
        <v>2.1899077590039989E-2</v>
      </c>
      <c r="P21" s="4">
        <f>(C19-$E$19)^2</f>
        <v>8.4526400274703654E-3</v>
      </c>
      <c r="Q21" s="4">
        <f>(D19-$E$19)^2</f>
        <v>3.1410564860897272E-3</v>
      </c>
      <c r="R21" s="18">
        <f>SUM(O21:Q21)</f>
        <v>3.3492774103600083E-2</v>
      </c>
      <c r="S21" s="4">
        <f>R21*17</f>
        <v>0.5693771597612014</v>
      </c>
      <c r="T21" s="4" t="s">
        <v>44</v>
      </c>
    </row>
    <row r="22" spans="1:20">
      <c r="A22" s="4" t="s">
        <v>24</v>
      </c>
      <c r="B22" s="8">
        <f>COUNT(B2:D18)</f>
        <v>51</v>
      </c>
      <c r="I22" s="14"/>
      <c r="J22" s="14"/>
      <c r="K22" s="14"/>
      <c r="L22" s="14"/>
      <c r="M22" s="14"/>
    </row>
    <row r="23" spans="1:20">
      <c r="A23" s="4" t="s">
        <v>25</v>
      </c>
      <c r="B23" s="4">
        <f>COUNTA(B1:D1)</f>
        <v>3</v>
      </c>
      <c r="I23" s="4" t="s">
        <v>26</v>
      </c>
      <c r="J23" s="4" t="s">
        <v>29</v>
      </c>
      <c r="K23" s="4" t="s">
        <v>9</v>
      </c>
      <c r="L23" s="4" t="s">
        <v>11</v>
      </c>
      <c r="M23" s="4" t="s">
        <v>12</v>
      </c>
      <c r="N23" s="16" t="s">
        <v>46</v>
      </c>
    </row>
    <row r="24" spans="1:20">
      <c r="I24" s="4" t="s">
        <v>42</v>
      </c>
      <c r="J24" s="4">
        <v>16</v>
      </c>
      <c r="K24" s="4">
        <f>R19</f>
        <v>0.48977676975054696</v>
      </c>
      <c r="L24" s="4">
        <f>K24/J24</f>
        <v>3.0611048109409185E-2</v>
      </c>
      <c r="M24" s="4">
        <f>L24/L26</f>
        <v>1.0523260188306902</v>
      </c>
      <c r="N24" s="4">
        <v>1.97</v>
      </c>
    </row>
    <row r="25" spans="1:20">
      <c r="I25" s="4" t="s">
        <v>27</v>
      </c>
      <c r="J25" s="4">
        <v>2</v>
      </c>
      <c r="K25" s="4">
        <f>S21</f>
        <v>0.5693771597612014</v>
      </c>
      <c r="L25" s="4">
        <f>K25/J25</f>
        <v>0.2846885798806007</v>
      </c>
      <c r="M25" s="4">
        <f>L25/L26</f>
        <v>9.7868324796180168</v>
      </c>
      <c r="N25" s="4">
        <v>3.3</v>
      </c>
    </row>
    <row r="26" spans="1:20">
      <c r="I26" s="4" t="s">
        <v>28</v>
      </c>
      <c r="J26" s="4">
        <v>32</v>
      </c>
      <c r="K26" s="4">
        <f>K27-K25-K24</f>
        <v>0.93084607048825163</v>
      </c>
      <c r="L26" s="4">
        <f>K26/J26</f>
        <v>2.9088939702757863E-2</v>
      </c>
      <c r="M26" s="4"/>
    </row>
    <row r="27" spans="1:20">
      <c r="I27" s="4" t="s">
        <v>17</v>
      </c>
      <c r="J27" s="4">
        <v>50</v>
      </c>
      <c r="K27" s="4">
        <v>1.99</v>
      </c>
      <c r="L27" s="4"/>
      <c r="M27" s="4"/>
    </row>
  </sheetData>
  <mergeCells count="2">
    <mergeCell ref="E1:G1"/>
    <mergeCell ref="I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3"/>
  <sheetViews>
    <sheetView topLeftCell="A25" workbookViewId="0">
      <selection activeCell="A29" sqref="A29"/>
    </sheetView>
  </sheetViews>
  <sheetFormatPr defaultRowHeight="14.5"/>
  <cols>
    <col min="1" max="1" width="21.54296875" customWidth="1"/>
  </cols>
  <sheetData>
    <row r="1" spans="1:5">
      <c r="A1" t="s">
        <v>39</v>
      </c>
    </row>
    <row r="2" spans="1:5" ht="15" thickBot="1"/>
    <row r="3" spans="1:5">
      <c r="A3" s="3" t="s">
        <v>1</v>
      </c>
      <c r="B3" s="3" t="s">
        <v>3</v>
      </c>
      <c r="C3" s="3" t="s">
        <v>4</v>
      </c>
      <c r="D3" s="3" t="s">
        <v>5</v>
      </c>
      <c r="E3" s="3" t="s">
        <v>6</v>
      </c>
    </row>
    <row r="4" spans="1:5">
      <c r="A4" s="1"/>
      <c r="B4" s="1">
        <v>3</v>
      </c>
      <c r="C4" s="1">
        <v>0.55917533265115882</v>
      </c>
      <c r="D4" s="1">
        <v>0.18639177755038627</v>
      </c>
      <c r="E4" s="1">
        <v>1.7542259304653259E-2</v>
      </c>
    </row>
    <row r="5" spans="1:5">
      <c r="A5" s="1"/>
      <c r="B5" s="1">
        <v>3</v>
      </c>
      <c r="C5" s="1">
        <v>0.62768765050162956</v>
      </c>
      <c r="D5" s="1">
        <v>0.20922921683387652</v>
      </c>
      <c r="E5" s="1">
        <v>2.4204703081497941E-2</v>
      </c>
    </row>
    <row r="6" spans="1:5">
      <c r="A6" s="1"/>
      <c r="B6" s="1">
        <v>3</v>
      </c>
      <c r="C6" s="1">
        <v>0.83617485298504346</v>
      </c>
      <c r="D6" s="1">
        <v>0.27872495099501449</v>
      </c>
      <c r="E6" s="1">
        <v>4.4733671651080253E-5</v>
      </c>
    </row>
    <row r="7" spans="1:5">
      <c r="A7" s="1"/>
      <c r="B7" s="1">
        <v>3</v>
      </c>
      <c r="C7" s="1">
        <v>1.2272318198794365</v>
      </c>
      <c r="D7" s="1">
        <v>0.40907727329314553</v>
      </c>
      <c r="E7" s="1">
        <v>2.264868998007985E-2</v>
      </c>
    </row>
    <row r="8" spans="1:5">
      <c r="A8" s="1"/>
      <c r="B8" s="1">
        <v>3</v>
      </c>
      <c r="C8" s="1">
        <v>0.53395596556249925</v>
      </c>
      <c r="D8" s="1">
        <v>0.17798532185416641</v>
      </c>
      <c r="E8" s="1">
        <v>2.6785027426640844E-2</v>
      </c>
    </row>
    <row r="9" spans="1:5">
      <c r="A9" s="1"/>
      <c r="B9" s="1">
        <v>3</v>
      </c>
      <c r="C9" s="1">
        <v>1.0670549708290016</v>
      </c>
      <c r="D9" s="1">
        <v>0.35568499027633388</v>
      </c>
      <c r="E9" s="1">
        <v>5.5135204581951897E-2</v>
      </c>
    </row>
    <row r="10" spans="1:5">
      <c r="A10" s="1"/>
      <c r="B10" s="1">
        <v>3</v>
      </c>
      <c r="C10" s="1">
        <v>1.4053699994859425</v>
      </c>
      <c r="D10" s="1">
        <v>0.4684566664953142</v>
      </c>
      <c r="E10" s="1">
        <v>6.697335324584025E-2</v>
      </c>
    </row>
    <row r="11" spans="1:5">
      <c r="A11" s="1"/>
      <c r="B11" s="1">
        <v>3</v>
      </c>
      <c r="C11" s="1">
        <v>1.0754936009511593</v>
      </c>
      <c r="D11" s="1">
        <v>0.35849786698371977</v>
      </c>
      <c r="E11" s="1">
        <v>0.12261682167938268</v>
      </c>
    </row>
    <row r="12" spans="1:5">
      <c r="A12" s="1"/>
      <c r="B12" s="1">
        <v>3</v>
      </c>
      <c r="C12" s="1">
        <v>1.0996461157805779</v>
      </c>
      <c r="D12" s="1">
        <v>0.36654870526019262</v>
      </c>
      <c r="E12" s="1">
        <v>8.2318957607694837E-2</v>
      </c>
    </row>
    <row r="13" spans="1:5">
      <c r="A13" s="1"/>
      <c r="B13" s="1">
        <v>3</v>
      </c>
      <c r="C13" s="1">
        <v>0.82384718058941719</v>
      </c>
      <c r="D13" s="1">
        <v>0.27461572686313906</v>
      </c>
      <c r="E13" s="1">
        <v>8.192516143881215E-2</v>
      </c>
    </row>
    <row r="14" spans="1:5">
      <c r="A14" s="1"/>
      <c r="B14" s="1">
        <v>3</v>
      </c>
      <c r="C14" s="1">
        <v>1.1298396704746367</v>
      </c>
      <c r="D14" s="1">
        <v>0.37661322349154558</v>
      </c>
      <c r="E14" s="1">
        <v>4.6746769188570375E-2</v>
      </c>
    </row>
    <row r="15" spans="1:5">
      <c r="A15" s="1"/>
      <c r="B15" s="1">
        <v>3</v>
      </c>
      <c r="C15" s="1">
        <v>0.71056634332916169</v>
      </c>
      <c r="D15" s="1">
        <v>0.23685544777638723</v>
      </c>
      <c r="E15" s="1">
        <v>1.2672307392470272E-2</v>
      </c>
    </row>
    <row r="16" spans="1:5">
      <c r="A16" s="1"/>
      <c r="B16" s="1">
        <v>3</v>
      </c>
      <c r="C16" s="1">
        <v>0.85771826403442208</v>
      </c>
      <c r="D16" s="1">
        <v>0.28590608801147405</v>
      </c>
      <c r="E16" s="1">
        <v>2.7538676063229073E-2</v>
      </c>
    </row>
    <row r="17" spans="1:7">
      <c r="A17" s="1"/>
      <c r="B17" s="1">
        <v>3</v>
      </c>
      <c r="C17" s="1">
        <v>0.67250887531555714</v>
      </c>
      <c r="D17" s="1">
        <v>0.2241696251051857</v>
      </c>
      <c r="E17" s="1">
        <v>7.4017104750836268E-2</v>
      </c>
    </row>
    <row r="18" spans="1:7">
      <c r="A18" s="1"/>
      <c r="B18" s="1">
        <v>3</v>
      </c>
      <c r="C18" s="1">
        <v>0.40068920667838032</v>
      </c>
      <c r="D18" s="1">
        <v>0.13356306889279343</v>
      </c>
      <c r="E18" s="1">
        <v>9.0196754567720208E-3</v>
      </c>
    </row>
    <row r="19" spans="1:7">
      <c r="A19" s="1"/>
      <c r="B19" s="1">
        <v>3</v>
      </c>
      <c r="C19" s="1">
        <v>0.92907455533915617</v>
      </c>
      <c r="D19" s="1">
        <v>0.30969151844638537</v>
      </c>
      <c r="E19" s="1">
        <v>7.9387063875960423E-2</v>
      </c>
    </row>
    <row r="20" spans="1:7">
      <c r="A20" s="1"/>
      <c r="B20" s="1">
        <v>3</v>
      </c>
      <c r="C20" s="1">
        <v>0.31332661525005356</v>
      </c>
      <c r="D20" s="1">
        <v>0.10444220508335118</v>
      </c>
      <c r="E20" s="1">
        <v>1.0453141010931845E-3</v>
      </c>
    </row>
    <row r="21" spans="1:7">
      <c r="A21" s="1"/>
      <c r="B21" s="1"/>
      <c r="C21" s="1"/>
      <c r="D21" s="1"/>
      <c r="E21" s="1"/>
    </row>
    <row r="22" spans="1:7">
      <c r="A22" s="1" t="s">
        <v>18</v>
      </c>
      <c r="B22" s="1">
        <v>17</v>
      </c>
      <c r="C22" s="1">
        <v>7.2721709513503088</v>
      </c>
      <c r="D22" s="1">
        <v>0.42777476184413582</v>
      </c>
      <c r="E22" s="1">
        <v>6.3543594595783764E-2</v>
      </c>
    </row>
    <row r="23" spans="1:7">
      <c r="A23" s="1" t="s">
        <v>19</v>
      </c>
      <c r="B23" s="1">
        <v>17</v>
      </c>
      <c r="C23" s="1">
        <v>3.1935035882964091</v>
      </c>
      <c r="D23" s="1">
        <v>0.18785315225272994</v>
      </c>
      <c r="E23" s="1">
        <v>5.5824516500164803E-3</v>
      </c>
    </row>
    <row r="24" spans="1:7" ht="15" thickBot="1">
      <c r="A24" s="2" t="s">
        <v>20</v>
      </c>
      <c r="B24" s="2">
        <v>17</v>
      </c>
      <c r="C24" s="2">
        <v>3.8036864799905135</v>
      </c>
      <c r="D24" s="2">
        <v>0.22374626352885374</v>
      </c>
      <c r="E24" s="2">
        <v>1.972665723442598E-2</v>
      </c>
    </row>
    <row r="27" spans="1:7" ht="15" thickBot="1">
      <c r="A27" t="s">
        <v>7</v>
      </c>
    </row>
    <row r="28" spans="1:7">
      <c r="A28" s="3" t="s">
        <v>8</v>
      </c>
      <c r="B28" s="3" t="s">
        <v>9</v>
      </c>
      <c r="C28" s="3" t="s">
        <v>10</v>
      </c>
      <c r="D28" s="3" t="s">
        <v>11</v>
      </c>
      <c r="E28" s="3" t="s">
        <v>12</v>
      </c>
      <c r="F28" s="3" t="s">
        <v>13</v>
      </c>
      <c r="G28" s="3" t="s">
        <v>14</v>
      </c>
    </row>
    <row r="29" spans="1:7">
      <c r="A29" s="1" t="s">
        <v>40</v>
      </c>
      <c r="B29" s="1">
        <v>0.48977676975054707</v>
      </c>
      <c r="C29" s="1">
        <v>16</v>
      </c>
      <c r="D29" s="1">
        <v>3.0611048109409192E-2</v>
      </c>
      <c r="E29" s="1">
        <v>1.0511736973996602</v>
      </c>
      <c r="F29" s="1">
        <v>0.43536719271878133</v>
      </c>
      <c r="G29" s="1">
        <v>1.9716825682596764</v>
      </c>
    </row>
    <row r="30" spans="1:7">
      <c r="A30" s="1" t="s">
        <v>32</v>
      </c>
      <c r="B30" s="1">
        <v>0.56937715976120251</v>
      </c>
      <c r="C30" s="1">
        <v>2</v>
      </c>
      <c r="D30" s="1">
        <v>0.28468857988060126</v>
      </c>
      <c r="E30" s="1">
        <v>9.7761156707523771</v>
      </c>
      <c r="F30" s="1">
        <v>4.8578060426291726E-4</v>
      </c>
      <c r="G30" s="1">
        <v>3.2945368164911413</v>
      </c>
    </row>
    <row r="31" spans="1:7">
      <c r="A31" s="1" t="s">
        <v>41</v>
      </c>
      <c r="B31" s="1">
        <v>0.93186648593307053</v>
      </c>
      <c r="C31" s="1">
        <v>32</v>
      </c>
      <c r="D31" s="1">
        <v>2.9120827685408454E-2</v>
      </c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 ht="15" thickBot="1">
      <c r="A33" s="2" t="s">
        <v>17</v>
      </c>
      <c r="B33" s="2">
        <v>1.9910204154448201</v>
      </c>
      <c r="C33" s="2">
        <v>50</v>
      </c>
      <c r="D33" s="2"/>
      <c r="E33" s="2"/>
      <c r="F33" s="2"/>
      <c r="G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9"/>
  <sheetViews>
    <sheetView workbookViewId="0"/>
  </sheetViews>
  <sheetFormatPr defaultRowHeight="14.5"/>
  <cols>
    <col min="1" max="1" width="10.08984375" bestFit="1" customWidth="1"/>
    <col min="12" max="12" width="10.08984375" bestFit="1" customWidth="1"/>
  </cols>
  <sheetData>
    <row r="1" spans="1:15">
      <c r="A1" s="4" t="s">
        <v>33</v>
      </c>
      <c r="B1" s="4" t="s">
        <v>36</v>
      </c>
      <c r="C1" s="4" t="s">
        <v>34</v>
      </c>
      <c r="D1" s="4" t="s">
        <v>35</v>
      </c>
      <c r="H1" s="4" t="s">
        <v>33</v>
      </c>
      <c r="I1" s="4" t="s">
        <v>36</v>
      </c>
      <c r="J1" s="4" t="s">
        <v>34</v>
      </c>
      <c r="K1" s="4" t="s">
        <v>35</v>
      </c>
      <c r="L1" s="4" t="s">
        <v>33</v>
      </c>
      <c r="M1" s="4" t="s">
        <v>36</v>
      </c>
      <c r="N1" s="4" t="s">
        <v>34</v>
      </c>
      <c r="O1" s="4" t="s">
        <v>35</v>
      </c>
    </row>
    <row r="2" spans="1:15">
      <c r="A2" s="4">
        <v>1</v>
      </c>
      <c r="B2" s="4">
        <v>96</v>
      </c>
      <c r="C2" s="4">
        <v>65</v>
      </c>
      <c r="D2" s="4">
        <v>85</v>
      </c>
      <c r="H2" s="4">
        <v>1</v>
      </c>
      <c r="I2" s="4">
        <v>96</v>
      </c>
      <c r="J2" s="4">
        <v>65</v>
      </c>
      <c r="K2" s="4">
        <v>85</v>
      </c>
      <c r="L2" s="4">
        <v>1</v>
      </c>
      <c r="M2" s="4">
        <v>96</v>
      </c>
      <c r="N2" s="4">
        <v>65</v>
      </c>
      <c r="O2" s="4">
        <v>85</v>
      </c>
    </row>
    <row r="3" spans="1:15">
      <c r="A3" s="4">
        <v>2</v>
      </c>
      <c r="B3" s="4">
        <v>58</v>
      </c>
      <c r="C3" s="4">
        <v>65</v>
      </c>
      <c r="D3" s="4">
        <v>96</v>
      </c>
      <c r="H3" s="4">
        <v>2</v>
      </c>
      <c r="I3" s="4">
        <v>58</v>
      </c>
      <c r="J3" s="4">
        <v>65</v>
      </c>
      <c r="K3" s="4">
        <v>96</v>
      </c>
      <c r="L3" s="4">
        <v>2</v>
      </c>
      <c r="M3" s="4">
        <v>58</v>
      </c>
      <c r="N3" s="4">
        <v>65</v>
      </c>
      <c r="O3" s="4">
        <v>96</v>
      </c>
    </row>
    <row r="4" spans="1:15">
      <c r="A4" s="4">
        <v>3</v>
      </c>
      <c r="B4" s="4">
        <v>85</v>
      </c>
      <c r="C4" s="4">
        <v>39</v>
      </c>
      <c r="D4" s="4">
        <v>56</v>
      </c>
      <c r="H4" s="4">
        <v>3</v>
      </c>
      <c r="I4" s="4">
        <v>85</v>
      </c>
      <c r="J4" s="4">
        <v>39</v>
      </c>
      <c r="K4" s="4">
        <v>56</v>
      </c>
      <c r="L4" s="4">
        <v>3</v>
      </c>
      <c r="M4" s="4">
        <v>85</v>
      </c>
      <c r="N4" s="4">
        <v>39</v>
      </c>
      <c r="O4" s="4">
        <v>56</v>
      </c>
    </row>
    <row r="5" spans="1:15">
      <c r="A5" s="4">
        <v>4</v>
      </c>
      <c r="B5" s="4">
        <v>65</v>
      </c>
      <c r="C5" s="4">
        <v>87</v>
      </c>
      <c r="D5" s="4">
        <v>45</v>
      </c>
      <c r="H5" s="4">
        <v>4</v>
      </c>
      <c r="I5" s="4">
        <v>65</v>
      </c>
      <c r="J5" s="4">
        <v>87</v>
      </c>
      <c r="K5" s="4">
        <v>45</v>
      </c>
      <c r="L5" s="4">
        <v>4</v>
      </c>
      <c r="M5" s="4">
        <v>65</v>
      </c>
      <c r="N5" s="4">
        <v>87</v>
      </c>
      <c r="O5" s="4">
        <v>45</v>
      </c>
    </row>
    <row r="6" spans="1:15">
      <c r="A6" s="4">
        <v>5</v>
      </c>
      <c r="B6" s="4">
        <v>49</v>
      </c>
      <c r="C6" s="4">
        <v>45</v>
      </c>
      <c r="D6" s="4">
        <v>85</v>
      </c>
      <c r="H6" s="4">
        <v>5</v>
      </c>
      <c r="I6" s="4">
        <v>49</v>
      </c>
      <c r="J6" s="4">
        <v>45</v>
      </c>
      <c r="K6" s="4">
        <v>85</v>
      </c>
      <c r="L6" s="4">
        <v>5</v>
      </c>
      <c r="M6" s="4">
        <v>49</v>
      </c>
      <c r="N6" s="4">
        <v>45</v>
      </c>
      <c r="O6" s="4">
        <v>85</v>
      </c>
    </row>
    <row r="7" spans="1:15">
      <c r="A7" s="4">
        <v>6</v>
      </c>
      <c r="B7" s="4">
        <v>87</v>
      </c>
      <c r="C7" s="4">
        <v>78</v>
      </c>
      <c r="D7" s="4">
        <v>42</v>
      </c>
      <c r="H7" s="4">
        <v>6</v>
      </c>
      <c r="I7" s="4">
        <v>87</v>
      </c>
      <c r="J7" s="4">
        <v>78</v>
      </c>
      <c r="K7" s="4">
        <v>42</v>
      </c>
      <c r="L7" s="4">
        <v>6</v>
      </c>
      <c r="M7" s="4">
        <v>87</v>
      </c>
      <c r="N7" s="4">
        <v>78</v>
      </c>
      <c r="O7" s="4">
        <v>42</v>
      </c>
    </row>
    <row r="9" spans="1:15">
      <c r="B9" t="s">
        <v>37</v>
      </c>
      <c r="K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Anova</vt:lpstr>
      <vt:lpstr>Sheet2</vt:lpstr>
      <vt:lpstr>Sheet4</vt:lpstr>
      <vt:lpstr>Sheet1</vt:lpstr>
      <vt:lpstr>Ex-An1</vt:lpstr>
      <vt:lpstr>Anova (2)</vt:lpstr>
      <vt:lpstr>Ex-An2</vt:lpstr>
      <vt:lpstr>WR_WOR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Reddy Mullangi</dc:creator>
  <cp:lastModifiedBy>Windows User</cp:lastModifiedBy>
  <dcterms:created xsi:type="dcterms:W3CDTF">2016-11-03T14:04:05Z</dcterms:created>
  <dcterms:modified xsi:type="dcterms:W3CDTF">2018-10-11T07:14:34Z</dcterms:modified>
</cp:coreProperties>
</file>