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varo\Desktop\ÁLVARO\AC (Fcr)\Project\"/>
    </mc:Choice>
  </mc:AlternateContent>
  <xr:revisionPtr revIDLastSave="0" documentId="13_ncr:1_{63A2B013-3C46-4805-830F-30AE93A7DD92}" xr6:coauthVersionLast="47" xr6:coauthVersionMax="47" xr10:uidLastSave="{00000000-0000-0000-0000-000000000000}"/>
  <bookViews>
    <workbookView xWindow="0" yWindow="0" windowWidth="17160" windowHeight="9072" activeTab="2" xr2:uid="{B4245D66-ED3E-4711-9DFA-E8908D356BA1}"/>
  </bookViews>
  <sheets>
    <sheet name="PC" sheetId="1" r:id="rId1"/>
    <sheet name="1-2" sheetId="2" r:id="rId2"/>
    <sheet name="1-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3" i="3"/>
  <c r="L4" i="3"/>
  <c r="L5" i="3"/>
  <c r="L3" i="3"/>
  <c r="J11" i="2"/>
  <c r="C15" i="2"/>
  <c r="L12" i="2"/>
  <c r="M12" i="2"/>
  <c r="L13" i="2"/>
  <c r="I12" i="2"/>
  <c r="I13" i="2"/>
  <c r="I14" i="2"/>
  <c r="H12" i="2"/>
  <c r="H13" i="2"/>
  <c r="H14" i="2"/>
  <c r="L14" i="2" s="1"/>
  <c r="M14" i="2" s="1"/>
  <c r="K11" i="2"/>
  <c r="I11" i="2"/>
  <c r="M11" i="2"/>
  <c r="L11" i="2"/>
  <c r="H11" i="2"/>
  <c r="N5" i="3" l="1"/>
  <c r="O5" i="3"/>
  <c r="O4" i="3"/>
  <c r="N4" i="3"/>
  <c r="P4" i="3"/>
  <c r="N3" i="3"/>
  <c r="O3" i="3"/>
  <c r="P5" i="3"/>
  <c r="J14" i="2"/>
  <c r="K14" i="2"/>
  <c r="M13" i="2"/>
  <c r="J13" i="2"/>
  <c r="K13" i="2"/>
  <c r="J12" i="2"/>
  <c r="K12" i="2"/>
</calcChain>
</file>

<file path=xl/sharedStrings.xml><?xml version="1.0" encoding="utf-8"?>
<sst xmlns="http://schemas.openxmlformats.org/spreadsheetml/2006/main" count="110" uniqueCount="92">
  <si>
    <t>bench_fp</t>
  </si>
  <si>
    <t>bench_fp_mt</t>
  </si>
  <si>
    <t>Windows</t>
  </si>
  <si>
    <t>Linux</t>
  </si>
  <si>
    <t>Chipset</t>
  </si>
  <si>
    <t>Southbridge</t>
  </si>
  <si>
    <t>Ubuntu 10.10 32 bits</t>
  </si>
  <si>
    <t>HDD</t>
  </si>
  <si>
    <t>Windows 7 Professional 64 bits</t>
  </si>
  <si>
    <t>SUT</t>
  </si>
  <si>
    <t>Sref</t>
  </si>
  <si>
    <t>Intel Core 2 Duo E6750</t>
  </si>
  <si>
    <t>2.66 GHz</t>
  </si>
  <si>
    <t>Conroe</t>
  </si>
  <si>
    <t>MMX, SSE1…..SSE3S, EM64T, VT-x</t>
  </si>
  <si>
    <t>2.00 GHz</t>
  </si>
  <si>
    <t>2x32 KB</t>
  </si>
  <si>
    <t>4096 KB</t>
  </si>
  <si>
    <t>-</t>
  </si>
  <si>
    <t>ASUS P5KR</t>
  </si>
  <si>
    <t>Intel P35</t>
  </si>
  <si>
    <t>Intel ICH9R</t>
  </si>
  <si>
    <t>DDR2</t>
  </si>
  <si>
    <t>HDD Samsung HD501LJ 500GB 7200 rpm 16 MB</t>
  </si>
  <si>
    <t>t_ref</t>
  </si>
  <si>
    <t>(s)</t>
  </si>
  <si>
    <t>t_1</t>
  </si>
  <si>
    <t>t_2</t>
  </si>
  <si>
    <t>t_3</t>
  </si>
  <si>
    <t>t_4</t>
  </si>
  <si>
    <t>t_5</t>
  </si>
  <si>
    <t>(SUT/ref)</t>
  </si>
  <si>
    <t>SUT (System Under Test)</t>
  </si>
  <si>
    <t>4 GB</t>
  </si>
  <si>
    <t>mencoder (x264)</t>
  </si>
  <si>
    <t>mencoder (x264_mt)</t>
  </si>
  <si>
    <t>Features of the computers used in the performance tests, lab sessions 1-2 &amp; 1-3</t>
  </si>
  <si>
    <t>CPU</t>
  </si>
  <si>
    <t>Motherboard</t>
  </si>
  <si>
    <t>Memory</t>
  </si>
  <si>
    <t>OS</t>
  </si>
  <si>
    <t>Name</t>
  </si>
  <si>
    <t>Core clock frequency (GHz)</t>
  </si>
  <si>
    <t>Instruction set</t>
  </si>
  <si>
    <t># of cores</t>
  </si>
  <si>
    <t># of threads</t>
  </si>
  <si>
    <t>Current core clock frequency (GHz)</t>
  </si>
  <si>
    <t>L1 code cache (KB)</t>
  </si>
  <si>
    <t>L1 data cache (KB)</t>
  </si>
  <si>
    <t>L2 cache (KB)</t>
  </si>
  <si>
    <t>L3 cache (MB)</t>
  </si>
  <si>
    <t>Manufacturer &amp; model</t>
  </si>
  <si>
    <t>Type</t>
  </si>
  <si>
    <t>Size (GB)</t>
  </si>
  <si>
    <t>System disk</t>
  </si>
  <si>
    <t>Sref (Reference system)</t>
  </si>
  <si>
    <t>Throughput</t>
  </si>
  <si>
    <t>(tasks/min)</t>
  </si>
  <si>
    <t>t_1-to-t_5 Average</t>
  </si>
  <si>
    <t>Speedup ratio (SUT/ref)</t>
  </si>
  <si>
    <t>Speedup</t>
  </si>
  <si>
    <t>Elapsed time (s)</t>
  </si>
  <si>
    <t>Average</t>
  </si>
  <si>
    <t>Codename (core)</t>
  </si>
  <si>
    <t>t_1 a t_5 Std. Dev.</t>
  </si>
  <si>
    <t>Upper (s)</t>
  </si>
  <si>
    <t>Lower (s)</t>
  </si>
  <si>
    <t>Std. Dev.</t>
  </si>
  <si>
    <t xml:space="preserve"> Confidence Interval of the Mean (95%)</t>
  </si>
  <si>
    <t>95% C.I. Upper</t>
  </si>
  <si>
    <t>95% C.I. Lower</t>
  </si>
  <si>
    <t>Ubuntu Server 16.04 32 bits</t>
  </si>
  <si>
    <t>Alpha:</t>
  </si>
  <si>
    <t>Intel(R) Core(TM) i5-1035G1</t>
  </si>
  <si>
    <t>1.19 GHz</t>
  </si>
  <si>
    <t>1.00 GHz</t>
  </si>
  <si>
    <t>fpu,vme,de,pse,tsc,…,arch_capabilities</t>
  </si>
  <si>
    <t>6.144 MB</t>
  </si>
  <si>
    <t>512KB</t>
  </si>
  <si>
    <t>48KB</t>
  </si>
  <si>
    <t>32KB</t>
  </si>
  <si>
    <t>Ice Lake</t>
  </si>
  <si>
    <t>Oracle VirtualBox 1.2</t>
  </si>
  <si>
    <t>Intel 440BX (or similar)</t>
  </si>
  <si>
    <t>Intel 82371EB (or similar)</t>
  </si>
  <si>
    <t>1 GB</t>
  </si>
  <si>
    <t>HDD VirtualBox 10GB</t>
  </si>
  <si>
    <t>DDR4 (assuming based on CPU generation)</t>
  </si>
  <si>
    <t>Windows 10 (assuming based on CPU generation)</t>
  </si>
  <si>
    <t>Single Thread</t>
  </si>
  <si>
    <t>SIMD</t>
  </si>
  <si>
    <t>Multi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</si>
</sst>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6" applyNumberFormat="0" applyAlignment="0" applyProtection="0"/>
  </cellStyleXfs>
  <cellXfs count="62">
    <xf numFmtId="0" fontId="0" fillId="0" borderId="0" xfId="0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5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4" xfId="0" applyBorder="1"/>
    <xf numFmtId="0" fontId="2" fillId="0" borderId="1" xfId="0" applyFont="1" applyBorder="1"/>
    <xf numFmtId="0" fontId="2" fillId="5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49" fontId="2" fillId="4" borderId="10" xfId="0" applyNumberFormat="1" applyFont="1" applyFill="1" applyBorder="1" applyAlignment="1">
      <alignment horizontal="center"/>
    </xf>
    <xf numFmtId="49" fontId="2" fillId="4" borderId="11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11" xfId="0" applyBorder="1"/>
    <xf numFmtId="0" fontId="0" fillId="4" borderId="7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0" fillId="3" borderId="8" xfId="0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6" xfId="1"/>
    <xf numFmtId="0" fontId="0" fillId="6" borderId="4" xfId="0" applyFill="1" applyBorder="1"/>
    <xf numFmtId="4" fontId="0" fillId="6" borderId="5" xfId="0" applyNumberForma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6" borderId="5" xfId="0" applyFill="1" applyBorder="1"/>
    <xf numFmtId="0" fontId="0" fillId="6" borderId="4" xfId="0" applyFill="1" applyBorder="1" applyAlignment="1">
      <alignment horizontal="left"/>
    </xf>
    <xf numFmtId="165" fontId="0" fillId="0" borderId="7" xfId="0" applyNumberFormat="1" applyBorder="1"/>
    <xf numFmtId="4" fontId="0" fillId="0" borderId="7" xfId="0" applyNumberFormat="1" applyBorder="1"/>
    <xf numFmtId="0" fontId="4" fillId="0" borderId="0" xfId="0" applyFont="1" applyAlignment="1">
      <alignment horizontal="center"/>
    </xf>
    <xf numFmtId="49" fontId="2" fillId="4" borderId="11" xfId="0" applyNumberFormat="1" applyFont="1" applyFill="1" applyBorder="1" applyAlignment="1">
      <alignment horizontal="center"/>
    </xf>
    <xf numFmtId="2" fontId="0" fillId="0" borderId="12" xfId="0" applyNumberFormat="1" applyBorder="1"/>
    <xf numFmtId="2" fontId="0" fillId="0" borderId="13" xfId="0" applyNumberFormat="1" applyBorder="1"/>
    <xf numFmtId="49" fontId="2" fillId="3" borderId="9" xfId="0" applyNumberFormat="1" applyFont="1" applyFill="1" applyBorder="1" applyAlignment="1">
      <alignment horizontal="center" vertical="center" textRotation="90"/>
    </xf>
    <xf numFmtId="49" fontId="2" fillId="3" borderId="14" xfId="0" applyNumberFormat="1" applyFont="1" applyFill="1" applyBorder="1" applyAlignment="1">
      <alignment horizontal="center" vertical="center" textRotation="90"/>
    </xf>
    <xf numFmtId="49" fontId="2" fillId="4" borderId="15" xfId="0" applyNumberFormat="1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1810-9943-4FA9-9472-25C1A65627A5}">
  <dimension ref="B2:E23"/>
  <sheetViews>
    <sheetView topLeftCell="D1" zoomScale="85" zoomScaleNormal="85" workbookViewId="0">
      <selection activeCell="G21" sqref="G21"/>
    </sheetView>
  </sheetViews>
  <sheetFormatPr baseColWidth="10" defaultRowHeight="14.4" x14ac:dyDescent="0.3"/>
  <cols>
    <col min="2" max="2" width="12.88671875" bestFit="1" customWidth="1"/>
    <col min="3" max="3" width="33.88671875" bestFit="1" customWidth="1"/>
    <col min="4" max="4" width="41.44140625" bestFit="1" customWidth="1"/>
    <col min="5" max="5" width="44" bestFit="1" customWidth="1"/>
  </cols>
  <sheetData>
    <row r="2" spans="2:5" ht="17.399999999999999" x14ac:dyDescent="0.35">
      <c r="B2" s="48" t="s">
        <v>36</v>
      </c>
      <c r="C2" s="48"/>
      <c r="D2" s="48"/>
      <c r="E2" s="48"/>
    </row>
    <row r="4" spans="2:5" x14ac:dyDescent="0.3">
      <c r="C4" s="3"/>
      <c r="D4" s="15" t="s">
        <v>10</v>
      </c>
      <c r="E4" s="16" t="s">
        <v>9</v>
      </c>
    </row>
    <row r="5" spans="2:5" x14ac:dyDescent="0.3">
      <c r="B5" s="6" t="s">
        <v>37</v>
      </c>
      <c r="C5" s="4" t="s">
        <v>41</v>
      </c>
      <c r="D5" s="7" t="s">
        <v>11</v>
      </c>
      <c r="E5" s="40" t="s">
        <v>73</v>
      </c>
    </row>
    <row r="6" spans="2:5" x14ac:dyDescent="0.3">
      <c r="B6" s="3"/>
      <c r="C6" s="3" t="s">
        <v>42</v>
      </c>
      <c r="D6" s="9" t="s">
        <v>12</v>
      </c>
      <c r="E6" s="41" t="s">
        <v>75</v>
      </c>
    </row>
    <row r="7" spans="2:5" x14ac:dyDescent="0.3">
      <c r="B7" s="3"/>
      <c r="C7" s="3" t="s">
        <v>63</v>
      </c>
      <c r="D7" s="9" t="s">
        <v>13</v>
      </c>
      <c r="E7" s="42" t="s">
        <v>81</v>
      </c>
    </row>
    <row r="8" spans="2:5" x14ac:dyDescent="0.3">
      <c r="B8" s="3"/>
      <c r="C8" s="3" t="s">
        <v>43</v>
      </c>
      <c r="D8" s="9" t="s">
        <v>14</v>
      </c>
      <c r="E8" s="42" t="s">
        <v>76</v>
      </c>
    </row>
    <row r="9" spans="2:5" x14ac:dyDescent="0.3">
      <c r="B9" s="3"/>
      <c r="C9" s="3" t="s">
        <v>44</v>
      </c>
      <c r="D9" s="9">
        <v>2</v>
      </c>
      <c r="E9" s="42">
        <v>4</v>
      </c>
    </row>
    <row r="10" spans="2:5" x14ac:dyDescent="0.3">
      <c r="B10" s="3"/>
      <c r="C10" s="3" t="s">
        <v>45</v>
      </c>
      <c r="D10" s="9">
        <v>2</v>
      </c>
      <c r="E10" s="42">
        <v>4</v>
      </c>
    </row>
    <row r="11" spans="2:5" x14ac:dyDescent="0.3">
      <c r="B11" s="3"/>
      <c r="C11" s="3" t="s">
        <v>46</v>
      </c>
      <c r="D11" s="9" t="s">
        <v>15</v>
      </c>
      <c r="E11" s="42" t="s">
        <v>74</v>
      </c>
    </row>
    <row r="12" spans="2:5" x14ac:dyDescent="0.3">
      <c r="B12" s="3"/>
      <c r="C12" s="3" t="s">
        <v>47</v>
      </c>
      <c r="D12" s="9" t="s">
        <v>16</v>
      </c>
      <c r="E12" s="42" t="s">
        <v>80</v>
      </c>
    </row>
    <row r="13" spans="2:5" x14ac:dyDescent="0.3">
      <c r="B13" s="3"/>
      <c r="C13" s="3" t="s">
        <v>48</v>
      </c>
      <c r="D13" s="9" t="s">
        <v>16</v>
      </c>
      <c r="E13" s="42" t="s">
        <v>79</v>
      </c>
    </row>
    <row r="14" spans="2:5" x14ac:dyDescent="0.3">
      <c r="B14" s="3"/>
      <c r="C14" s="3" t="s">
        <v>49</v>
      </c>
      <c r="D14" s="9" t="s">
        <v>17</v>
      </c>
      <c r="E14" s="42" t="s">
        <v>78</v>
      </c>
    </row>
    <row r="15" spans="2:5" x14ac:dyDescent="0.3">
      <c r="B15" s="5"/>
      <c r="C15" s="5" t="s">
        <v>50</v>
      </c>
      <c r="D15" s="11" t="s">
        <v>18</v>
      </c>
      <c r="E15" s="43" t="s">
        <v>77</v>
      </c>
    </row>
    <row r="16" spans="2:5" x14ac:dyDescent="0.3">
      <c r="B16" s="6" t="s">
        <v>38</v>
      </c>
      <c r="C16" s="4" t="s">
        <v>51</v>
      </c>
      <c r="D16" s="7" t="s">
        <v>19</v>
      </c>
      <c r="E16" s="44" t="s">
        <v>82</v>
      </c>
    </row>
    <row r="17" spans="2:5" x14ac:dyDescent="0.3">
      <c r="B17" s="3"/>
      <c r="C17" s="3" t="s">
        <v>4</v>
      </c>
      <c r="D17" s="9" t="s">
        <v>20</v>
      </c>
      <c r="E17" s="44" t="s">
        <v>83</v>
      </c>
    </row>
    <row r="18" spans="2:5" x14ac:dyDescent="0.3">
      <c r="B18" s="5"/>
      <c r="C18" s="5" t="s">
        <v>5</v>
      </c>
      <c r="D18" s="11" t="s">
        <v>21</v>
      </c>
      <c r="E18" s="44" t="s">
        <v>84</v>
      </c>
    </row>
    <row r="19" spans="2:5" x14ac:dyDescent="0.3">
      <c r="B19" s="6" t="s">
        <v>39</v>
      </c>
      <c r="C19" s="4" t="s">
        <v>52</v>
      </c>
      <c r="D19" s="7" t="s">
        <v>22</v>
      </c>
      <c r="E19" s="45" t="s">
        <v>87</v>
      </c>
    </row>
    <row r="20" spans="2:5" x14ac:dyDescent="0.3">
      <c r="B20" s="5"/>
      <c r="C20" s="5" t="s">
        <v>53</v>
      </c>
      <c r="D20" s="11" t="s">
        <v>33</v>
      </c>
      <c r="E20" s="43" t="s">
        <v>85</v>
      </c>
    </row>
    <row r="21" spans="2:5" x14ac:dyDescent="0.3">
      <c r="B21" s="14" t="s">
        <v>7</v>
      </c>
      <c r="C21" s="3" t="s">
        <v>54</v>
      </c>
      <c r="D21" s="9" t="s">
        <v>23</v>
      </c>
      <c r="E21" s="10" t="s">
        <v>86</v>
      </c>
    </row>
    <row r="22" spans="2:5" x14ac:dyDescent="0.3">
      <c r="B22" s="6" t="s">
        <v>40</v>
      </c>
      <c r="C22" s="13" t="s">
        <v>2</v>
      </c>
      <c r="D22" s="7" t="s">
        <v>8</v>
      </c>
      <c r="E22" s="8" t="s">
        <v>88</v>
      </c>
    </row>
    <row r="23" spans="2:5" x14ac:dyDescent="0.3">
      <c r="B23" s="5"/>
      <c r="C23" s="35" t="s">
        <v>3</v>
      </c>
      <c r="D23" s="11" t="s">
        <v>6</v>
      </c>
      <c r="E23" s="12" t="s">
        <v>71</v>
      </c>
    </row>
  </sheetData>
  <mergeCells count="1">
    <mergeCell ref="B2:E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701F-477C-4DA4-80F7-8B4BD95789B1}">
  <dimension ref="A2:P15"/>
  <sheetViews>
    <sheetView zoomScaleNormal="100" workbookViewId="0">
      <selection activeCell="J12" sqref="J12"/>
    </sheetView>
  </sheetViews>
  <sheetFormatPr baseColWidth="10" defaultRowHeight="14.4" x14ac:dyDescent="0.3"/>
  <cols>
    <col min="1" max="1" width="3.6640625" bestFit="1" customWidth="1"/>
    <col min="2" max="2" width="27.109375" customWidth="1"/>
    <col min="3" max="3" width="17" bestFit="1" customWidth="1"/>
    <col min="4" max="4" width="16.44140625" bestFit="1" customWidth="1"/>
    <col min="5" max="5" width="17.44140625" bestFit="1" customWidth="1"/>
    <col min="6" max="6" width="16.6640625" customWidth="1"/>
    <col min="7" max="7" width="16.44140625" customWidth="1"/>
    <col min="8" max="8" width="19.44140625" bestFit="1" customWidth="1"/>
    <col min="9" max="9" width="19.44140625" customWidth="1"/>
    <col min="10" max="10" width="19.5546875" customWidth="1"/>
    <col min="11" max="11" width="19.44140625" customWidth="1"/>
    <col min="12" max="12" width="13.33203125" bestFit="1" customWidth="1"/>
    <col min="13" max="13" width="11.44140625" bestFit="1" customWidth="1"/>
    <col min="15" max="15" width="19" bestFit="1" customWidth="1"/>
    <col min="16" max="17" width="17.44140625" bestFit="1" customWidth="1"/>
    <col min="18" max="18" width="17" bestFit="1" customWidth="1"/>
    <col min="19" max="19" width="17.44140625" bestFit="1" customWidth="1"/>
    <col min="20" max="20" width="16.6640625" customWidth="1"/>
    <col min="23" max="23" width="18.33203125" bestFit="1" customWidth="1"/>
    <col min="24" max="24" width="13" bestFit="1" customWidth="1"/>
  </cols>
  <sheetData>
    <row r="2" spans="1:16" x14ac:dyDescent="0.3">
      <c r="B2" s="30" t="s">
        <v>55</v>
      </c>
      <c r="C2" s="25" t="s">
        <v>24</v>
      </c>
      <c r="D2" s="26" t="s">
        <v>56</v>
      </c>
    </row>
    <row r="3" spans="1:16" x14ac:dyDescent="0.3">
      <c r="C3" s="23" t="s">
        <v>25</v>
      </c>
      <c r="D3" s="19" t="s">
        <v>57</v>
      </c>
    </row>
    <row r="4" spans="1:16" ht="15" customHeight="1" x14ac:dyDescent="0.3">
      <c r="A4" s="52" t="s">
        <v>3</v>
      </c>
      <c r="B4" s="1" t="s">
        <v>0</v>
      </c>
      <c r="C4" s="17">
        <v>8.8800000000000008</v>
      </c>
      <c r="D4" s="20">
        <v>6.76</v>
      </c>
    </row>
    <row r="5" spans="1:16" x14ac:dyDescent="0.3">
      <c r="A5" s="52"/>
      <c r="B5" s="1" t="s">
        <v>1</v>
      </c>
      <c r="C5" s="17">
        <v>43.79</v>
      </c>
      <c r="D5" s="20">
        <v>13.7</v>
      </c>
    </row>
    <row r="6" spans="1:16" ht="15" thickBot="1" x14ac:dyDescent="0.35">
      <c r="A6" s="52"/>
      <c r="B6" s="1" t="s">
        <v>34</v>
      </c>
      <c r="C6" s="17">
        <v>55.96</v>
      </c>
      <c r="D6" s="20">
        <v>1.07</v>
      </c>
    </row>
    <row r="7" spans="1:16" ht="15.6" thickTop="1" thickBot="1" x14ac:dyDescent="0.35">
      <c r="A7" s="53"/>
      <c r="B7" s="36" t="s">
        <v>35</v>
      </c>
      <c r="C7" s="18">
        <v>27.55</v>
      </c>
      <c r="D7" s="21">
        <v>2.1800000000000002</v>
      </c>
      <c r="J7" s="39" t="s">
        <v>72</v>
      </c>
      <c r="K7" s="39">
        <v>0.95</v>
      </c>
    </row>
    <row r="8" spans="1:16" ht="15" thickTop="1" x14ac:dyDescent="0.3">
      <c r="C8" s="17"/>
      <c r="D8" s="17"/>
    </row>
    <row r="9" spans="1:16" x14ac:dyDescent="0.3">
      <c r="B9" s="30" t="s">
        <v>32</v>
      </c>
      <c r="C9" s="27" t="s">
        <v>26</v>
      </c>
      <c r="D9" s="28" t="s">
        <v>27</v>
      </c>
      <c r="E9" s="28" t="s">
        <v>28</v>
      </c>
      <c r="F9" s="28" t="s">
        <v>29</v>
      </c>
      <c r="G9" s="28" t="s">
        <v>30</v>
      </c>
      <c r="H9" s="28" t="s">
        <v>58</v>
      </c>
      <c r="I9" s="28" t="s">
        <v>64</v>
      </c>
      <c r="J9" s="49" t="s">
        <v>68</v>
      </c>
      <c r="K9" s="49"/>
      <c r="L9" s="28" t="s">
        <v>56</v>
      </c>
      <c r="M9" s="29" t="s">
        <v>60</v>
      </c>
      <c r="N9" s="17"/>
      <c r="O9" s="17"/>
      <c r="P9" s="17"/>
    </row>
    <row r="10" spans="1:16" x14ac:dyDescent="0.3">
      <c r="C10" s="24" t="s">
        <v>25</v>
      </c>
      <c r="D10" s="2" t="s">
        <v>25</v>
      </c>
      <c r="E10" s="2" t="s">
        <v>25</v>
      </c>
      <c r="F10" s="2" t="s">
        <v>25</v>
      </c>
      <c r="G10" s="2" t="s">
        <v>25</v>
      </c>
      <c r="H10" s="2" t="s">
        <v>25</v>
      </c>
      <c r="I10" s="2" t="s">
        <v>25</v>
      </c>
      <c r="J10" s="2" t="s">
        <v>66</v>
      </c>
      <c r="K10" s="2" t="s">
        <v>65</v>
      </c>
      <c r="L10" s="2" t="s">
        <v>57</v>
      </c>
      <c r="M10" s="22" t="s">
        <v>31</v>
      </c>
      <c r="N10" s="17"/>
      <c r="O10" s="17"/>
      <c r="P10" s="17"/>
    </row>
    <row r="11" spans="1:16" x14ac:dyDescent="0.3">
      <c r="A11" s="52" t="s">
        <v>3</v>
      </c>
      <c r="B11" s="1" t="s">
        <v>0</v>
      </c>
      <c r="C11" s="37">
        <v>9.4716900000000006</v>
      </c>
      <c r="D11" s="37">
        <v>9.5458090000000002</v>
      </c>
      <c r="E11" s="37">
        <v>9.4241899999999994</v>
      </c>
      <c r="F11" s="37">
        <v>9.5536770000000004</v>
      </c>
      <c r="G11" s="37">
        <v>9.5574410000000007</v>
      </c>
      <c r="H11" s="37">
        <f>AVERAGE(C11:G11)</f>
        <v>9.5105614000000003</v>
      </c>
      <c r="I11" s="37">
        <f>STDEV(C11:G11)</f>
        <v>5.9728656525155861E-2</v>
      </c>
      <c r="J11" s="37">
        <f>H11 - (_xlfn.NORM.S.INV(1-($K$7/2)) * I11 / SQRT(COUNT(C11:G11)))</f>
        <v>9.5088864099553074</v>
      </c>
      <c r="K11" s="37">
        <f>H11 + (_xlfn.NORM.S.INV(1-($K$7/2)) * I11 / SQRT(COUNT(C11:G11)))</f>
        <v>9.5122363900446931</v>
      </c>
      <c r="L11" s="37">
        <f>60 / H11</f>
        <v>6.3087758415607302</v>
      </c>
      <c r="M11" s="38">
        <f>L11/D4</f>
        <v>0.93325086413620273</v>
      </c>
      <c r="N11" s="17"/>
      <c r="O11" s="17"/>
      <c r="P11" s="17"/>
    </row>
    <row r="12" spans="1:16" x14ac:dyDescent="0.3">
      <c r="A12" s="52"/>
      <c r="B12" s="1" t="s">
        <v>1</v>
      </c>
      <c r="C12" s="37">
        <v>25.363479000000002</v>
      </c>
      <c r="D12" s="37">
        <v>25.352701</v>
      </c>
      <c r="E12" s="37">
        <v>23.927652999999999</v>
      </c>
      <c r="F12" s="37">
        <v>25.620007999999999</v>
      </c>
      <c r="G12" s="37">
        <v>25.824211999999999</v>
      </c>
      <c r="H12" s="37">
        <f t="shared" ref="H12:H14" si="0">AVERAGE(C12:G12)</f>
        <v>25.2176106</v>
      </c>
      <c r="I12" s="37">
        <f t="shared" ref="I12:I14" si="1">STDEV(C12:G12)</f>
        <v>0.74722930585215941</v>
      </c>
      <c r="J12" s="37">
        <f t="shared" ref="J12:J14" si="2">H12 - (_xlfn.NORM.S.INV(1-($K$7/2)) * I12 / SQRT(COUNT(C12:G12)))</f>
        <v>25.196655806753007</v>
      </c>
      <c r="K12" s="37">
        <f t="shared" ref="K12:K14" si="3">H12 + (_xlfn.NORM.S.INV(1-($K$7/2)) * I12 / SQRT(COUNT(C12:G12)))</f>
        <v>25.238565393246994</v>
      </c>
      <c r="L12" s="37">
        <f>10*60 / H12</f>
        <v>23.792896540324879</v>
      </c>
      <c r="M12" s="38">
        <f>L12/D5</f>
        <v>1.7367077766660497</v>
      </c>
      <c r="N12" s="17"/>
      <c r="O12" s="17"/>
      <c r="P12" s="17"/>
    </row>
    <row r="13" spans="1:16" x14ac:dyDescent="0.3">
      <c r="A13" s="52"/>
      <c r="B13" s="1" t="s">
        <v>34</v>
      </c>
      <c r="C13" s="37">
        <v>53.107999999999997</v>
      </c>
      <c r="D13" s="37">
        <v>52.078000000000003</v>
      </c>
      <c r="E13" s="37">
        <v>52.795000000000002</v>
      </c>
      <c r="F13" s="37">
        <v>52.472000000000001</v>
      </c>
      <c r="G13" s="37">
        <v>53.523000000000003</v>
      </c>
      <c r="H13" s="37">
        <f t="shared" si="0"/>
        <v>52.795200000000001</v>
      </c>
      <c r="I13" s="37">
        <f t="shared" si="1"/>
        <v>0.55820489069874646</v>
      </c>
      <c r="J13" s="37">
        <f t="shared" si="2"/>
        <v>52.779546079600408</v>
      </c>
      <c r="K13" s="37">
        <f t="shared" si="3"/>
        <v>52.810853920399595</v>
      </c>
      <c r="L13" s="37">
        <f>60 / H13</f>
        <v>1.1364669515410493</v>
      </c>
      <c r="M13" s="38">
        <f t="shared" ref="M13:M14" si="4">L13/D6</f>
        <v>1.062118646300046</v>
      </c>
      <c r="N13" s="17"/>
      <c r="O13" s="17"/>
      <c r="P13" s="17"/>
    </row>
    <row r="14" spans="1:16" x14ac:dyDescent="0.3">
      <c r="A14" s="52"/>
      <c r="B14" s="1" t="s">
        <v>35</v>
      </c>
      <c r="C14" s="37">
        <v>27.664999999999999</v>
      </c>
      <c r="D14" s="37">
        <v>27.164000000000001</v>
      </c>
      <c r="E14" s="37">
        <v>27.38</v>
      </c>
      <c r="F14" s="37">
        <v>28.459</v>
      </c>
      <c r="G14" s="37">
        <v>27.745999999999999</v>
      </c>
      <c r="H14" s="37">
        <f t="shared" si="0"/>
        <v>27.682800000000004</v>
      </c>
      <c r="I14" s="37">
        <f t="shared" si="1"/>
        <v>0.49184316606007611</v>
      </c>
      <c r="J14" s="37">
        <f t="shared" si="2"/>
        <v>27.669007082920846</v>
      </c>
      <c r="K14" s="37">
        <f t="shared" si="3"/>
        <v>27.696592917079162</v>
      </c>
      <c r="L14" s="37">
        <f t="shared" ref="L14" si="5">60 / H14</f>
        <v>2.1674108110451251</v>
      </c>
      <c r="M14" s="38">
        <f t="shared" si="4"/>
        <v>0.99422514268124995</v>
      </c>
      <c r="N14" s="17"/>
      <c r="O14" s="17"/>
      <c r="P14" s="17"/>
    </row>
    <row r="15" spans="1:16" x14ac:dyDescent="0.3">
      <c r="A15" s="54" t="s">
        <v>59</v>
      </c>
      <c r="B15" s="55"/>
      <c r="C15" s="50">
        <f>GEOMEAN(M11:M14)</f>
        <v>1.1437885144006774</v>
      </c>
      <c r="D15" s="51"/>
      <c r="E15" s="31"/>
      <c r="F15" s="31"/>
      <c r="G15" s="31"/>
      <c r="H15" s="31"/>
      <c r="I15" s="31"/>
      <c r="J15" s="31"/>
      <c r="K15" s="31"/>
      <c r="L15" s="31"/>
      <c r="M15" s="31"/>
    </row>
  </sheetData>
  <mergeCells count="5">
    <mergeCell ref="J9:K9"/>
    <mergeCell ref="C15:D15"/>
    <mergeCell ref="A11:A14"/>
    <mergeCell ref="A4:A7"/>
    <mergeCell ref="A15:B15"/>
  </mergeCells>
  <pageMargins left="0.7" right="0.7" top="0.75" bottom="0.75" header="0.3" footer="0.3"/>
  <pageSetup paperSize="9" orientation="portrait" horizontalDpi="1200" verticalDpi="1200" r:id="rId1"/>
  <ignoredErrors>
    <ignoredError sqref="L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34FA-7D93-4F51-9A69-2FF319E32342}">
  <dimension ref="A1:P5"/>
  <sheetViews>
    <sheetView tabSelected="1" zoomScaleNormal="100" workbookViewId="0">
      <selection activeCell="P5" sqref="A1:P5"/>
    </sheetView>
  </sheetViews>
  <sheetFormatPr baseColWidth="10" defaultRowHeight="14.4" x14ac:dyDescent="0.3"/>
  <cols>
    <col min="1" max="1" width="11.77734375" customWidth="1"/>
    <col min="2" max="11" width="4.44140625" customWidth="1"/>
    <col min="12" max="13" width="7.77734375" customWidth="1"/>
    <col min="14" max="15" width="13.6640625" bestFit="1" customWidth="1"/>
  </cols>
  <sheetData>
    <row r="1" spans="1:16" x14ac:dyDescent="0.3">
      <c r="A1" s="60"/>
      <c r="B1" s="56" t="s">
        <v>61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  <c r="P1" s="59" t="s">
        <v>60</v>
      </c>
    </row>
    <row r="2" spans="1:16" x14ac:dyDescent="0.3">
      <c r="A2" s="61"/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 t="s">
        <v>62</v>
      </c>
      <c r="M2" s="32" t="s">
        <v>67</v>
      </c>
      <c r="N2" s="32" t="s">
        <v>70</v>
      </c>
      <c r="O2" s="32" t="s">
        <v>69</v>
      </c>
      <c r="P2" s="59"/>
    </row>
    <row r="3" spans="1:16" x14ac:dyDescent="0.3">
      <c r="A3" s="33" t="s">
        <v>89</v>
      </c>
      <c r="B3" s="47">
        <v>6.12</v>
      </c>
      <c r="C3" s="47">
        <v>6.52</v>
      </c>
      <c r="D3" s="47">
        <v>6.18</v>
      </c>
      <c r="E3" s="47">
        <v>6.16</v>
      </c>
      <c r="F3" s="47">
        <v>6.14</v>
      </c>
      <c r="G3" s="47">
        <v>6.21</v>
      </c>
      <c r="H3" s="47">
        <v>6.21</v>
      </c>
      <c r="I3" s="47">
        <v>6.03</v>
      </c>
      <c r="J3" s="47">
        <v>6.51</v>
      </c>
      <c r="K3" s="47">
        <v>6.31</v>
      </c>
      <c r="L3" s="46">
        <f>AVERAGE(B3:K3)</f>
        <v>6.2389999999999999</v>
      </c>
      <c r="M3" s="46">
        <f>_xlfn.STDEV.S(B3:K3)</f>
        <v>0.16210079169043753</v>
      </c>
      <c r="N3" s="46">
        <f>L3 - _xlfn.CONFIDENCE.T(1-0.95,M3,COUNT(B3:K3))</f>
        <v>6.1230400792009334</v>
      </c>
      <c r="O3" s="46">
        <f>L3 + _xlfn.CONFIDENCE.T(1-0.95,M3,COUNT(B3:K3))</f>
        <v>6.3549599207990664</v>
      </c>
      <c r="P3" s="34" t="s">
        <v>18</v>
      </c>
    </row>
    <row r="4" spans="1:16" x14ac:dyDescent="0.3">
      <c r="A4" s="33" t="s">
        <v>90</v>
      </c>
      <c r="B4" s="47">
        <v>2.5499999999999998</v>
      </c>
      <c r="C4" s="47">
        <v>2.59</v>
      </c>
      <c r="D4" s="47">
        <v>2.6</v>
      </c>
      <c r="E4" s="47">
        <v>2.56</v>
      </c>
      <c r="F4" s="47">
        <v>2.71</v>
      </c>
      <c r="G4" s="47">
        <v>2.59</v>
      </c>
      <c r="H4" s="47">
        <v>2.4500000000000002</v>
      </c>
      <c r="I4" s="47">
        <v>2.57</v>
      </c>
      <c r="J4" s="47">
        <v>2.58</v>
      </c>
      <c r="K4" s="47">
        <v>2.6</v>
      </c>
      <c r="L4" s="46">
        <f t="shared" ref="L4:L5" si="0">AVERAGE(B4:K4)</f>
        <v>2.5800000000000005</v>
      </c>
      <c r="M4" s="46">
        <f t="shared" ref="M4:M5" si="1">_xlfn.STDEV.S(B4:K4)</f>
        <v>6.3420991968134791E-2</v>
      </c>
      <c r="N4" s="46">
        <f t="shared" ref="N4:N5" si="2">L4 - _xlfn.CONFIDENCE.T(1-0.95,M4,COUNT(B4:K4))</f>
        <v>2.5346313554120852</v>
      </c>
      <c r="O4" s="46">
        <f t="shared" ref="O4:O5" si="3">L4 + _xlfn.CONFIDENCE.T(1-0.95,M4,COUNT(B4:K4))</f>
        <v>2.6253686445879159</v>
      </c>
      <c r="P4" s="33">
        <f xml:space="preserve"> $L$3 / L4</f>
        <v>2.4182170542635655</v>
      </c>
    </row>
    <row r="5" spans="1:16" x14ac:dyDescent="0.3">
      <c r="A5" s="33" t="s">
        <v>91</v>
      </c>
      <c r="B5" s="47">
        <v>0.12</v>
      </c>
      <c r="C5" s="47">
        <v>0.15</v>
      </c>
      <c r="D5" s="47">
        <v>0.12</v>
      </c>
      <c r="E5" s="47">
        <v>0.12</v>
      </c>
      <c r="F5" s="47">
        <v>0.11</v>
      </c>
      <c r="G5" s="47">
        <v>0.11</v>
      </c>
      <c r="H5" s="47">
        <v>0.12</v>
      </c>
      <c r="I5" s="47">
        <v>0.11</v>
      </c>
      <c r="J5" s="47">
        <v>0.12</v>
      </c>
      <c r="K5" s="47">
        <v>0.15</v>
      </c>
      <c r="L5" s="46">
        <f t="shared" si="0"/>
        <v>0.123</v>
      </c>
      <c r="M5" s="46">
        <f t="shared" si="1"/>
        <v>1.4944341180973306E-2</v>
      </c>
      <c r="N5" s="46">
        <f t="shared" si="2"/>
        <v>0.11230946233100894</v>
      </c>
      <c r="O5" s="46">
        <f t="shared" si="3"/>
        <v>0.13369053766899106</v>
      </c>
      <c r="P5" s="33">
        <f xml:space="preserve"> $L$3 / L5</f>
        <v>50.72357723577236</v>
      </c>
    </row>
  </sheetData>
  <mergeCells count="3">
    <mergeCell ref="B1:O1"/>
    <mergeCell ref="P1:P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PC</vt:lpstr>
      <vt:lpstr>1-2</vt:lpstr>
      <vt:lpstr>1-3</vt:lpstr>
    </vt:vector>
  </TitlesOfParts>
  <Company>Uniovi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ALVARO PUEBLA RUISANCHEZ</cp:lastModifiedBy>
  <dcterms:created xsi:type="dcterms:W3CDTF">2011-09-14T08:59:32Z</dcterms:created>
  <dcterms:modified xsi:type="dcterms:W3CDTF">2024-11-23T13:22:55Z</dcterms:modified>
</cp:coreProperties>
</file>