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ste\Downloads\"/>
    </mc:Choice>
  </mc:AlternateContent>
  <xr:revisionPtr revIDLastSave="0" documentId="13_ncr:1_{3515D3F2-6F83-4F3B-9232-5936DC721975}" xr6:coauthVersionLast="47" xr6:coauthVersionMax="47" xr10:uidLastSave="{00000000-0000-0000-0000-000000000000}"/>
  <bookViews>
    <workbookView xWindow="-108" yWindow="-108" windowWidth="23256" windowHeight="12456" xr2:uid="{DEC6BE72-5B8D-4382-8E31-721BCDD2FDC0}"/>
  </bookViews>
  <sheets>
    <sheet name="ទិន្នផលបន្លែ2025" sheetId="1" r:id="rId1"/>
  </sheets>
  <externalReferences>
    <externalReference r:id="rId2"/>
  </externalReferences>
  <definedNames>
    <definedName name="_xlnm._FilterDatabase" localSheetId="0" hidden="1">ទិន្នផលបន្លែ2025!$A$3:$G$81</definedName>
    <definedName name="dfdfsd">[1]Sheet1!#REF!</definedName>
    <definedName name="HJ">[1]Sheet1!#REF!</definedName>
    <definedName name="_xlnm.Print_Area" localSheetId="0">ទិន្នផលបន្លែ2025!$A$3:$G$81</definedName>
    <definedName name="_xlnm.Print_Titles" localSheetId="0">ទិន្នផលបន្លែ2025!$3:$3</definedName>
    <definedName name="srun123456">[1]Sheet1!#REF!</definedName>
    <definedName name="transaction29">[1]Sheet1!#REF!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" i="1" l="1"/>
  <c r="G60" i="1"/>
  <c r="G70" i="1"/>
  <c r="G71" i="1"/>
  <c r="G73" i="1"/>
  <c r="G80" i="1"/>
  <c r="G52" i="1"/>
  <c r="G44" i="1"/>
  <c r="G46" i="1"/>
  <c r="G32" i="1"/>
  <c r="E81" i="1" l="1"/>
  <c r="G81" i="1" s="1"/>
  <c r="E79" i="1"/>
  <c r="G79" i="1" s="1"/>
  <c r="E78" i="1"/>
  <c r="G78" i="1" s="1"/>
  <c r="E77" i="1"/>
  <c r="G77" i="1" s="1"/>
  <c r="E74" i="1"/>
  <c r="G74" i="1" s="1"/>
  <c r="E76" i="1"/>
  <c r="G76" i="1" s="1"/>
  <c r="E75" i="1"/>
  <c r="G75" i="1" s="1"/>
  <c r="E72" i="1"/>
  <c r="G72" i="1" s="1"/>
  <c r="E69" i="1"/>
  <c r="G69" i="1" s="1"/>
  <c r="E68" i="1"/>
  <c r="G68" i="1" s="1"/>
  <c r="E67" i="1"/>
  <c r="G67" i="1" s="1"/>
  <c r="E65" i="1"/>
  <c r="G65" i="1" s="1"/>
  <c r="E64" i="1"/>
  <c r="G64" i="1" s="1"/>
  <c r="E66" i="1"/>
  <c r="G66" i="1" s="1"/>
  <c r="E63" i="1"/>
  <c r="G63" i="1" s="1"/>
  <c r="E62" i="1"/>
  <c r="G62" i="1" s="1"/>
  <c r="E61" i="1"/>
  <c r="G61" i="1" s="1"/>
  <c r="E59" i="1"/>
  <c r="G59" i="1" s="1"/>
  <c r="E58" i="1"/>
  <c r="G58" i="1" s="1"/>
  <c r="E57" i="1"/>
  <c r="G57" i="1" s="1"/>
  <c r="E56" i="1"/>
  <c r="G56" i="1" s="1"/>
  <c r="E55" i="1"/>
  <c r="G55" i="1" s="1"/>
  <c r="E54" i="1"/>
  <c r="G54" i="1" s="1"/>
  <c r="E53" i="1"/>
  <c r="G53" i="1" s="1"/>
  <c r="E51" i="1"/>
  <c r="G51" i="1" s="1"/>
  <c r="E50" i="1"/>
  <c r="G50" i="1" s="1"/>
  <c r="E49" i="1"/>
  <c r="G49" i="1" s="1"/>
  <c r="E48" i="1"/>
  <c r="G48" i="1" s="1"/>
  <c r="E47" i="1"/>
  <c r="G47" i="1" s="1"/>
  <c r="E45" i="1"/>
  <c r="G45" i="1" s="1"/>
  <c r="E43" i="1"/>
  <c r="G43" i="1" s="1"/>
  <c r="E42" i="1"/>
  <c r="G42" i="1" s="1"/>
  <c r="E41" i="1"/>
  <c r="G41" i="1" s="1"/>
  <c r="E40" i="1"/>
  <c r="G40" i="1" s="1"/>
  <c r="E38" i="1"/>
  <c r="G38" i="1" s="1"/>
  <c r="E35" i="1"/>
  <c r="G35" i="1" s="1"/>
  <c r="E27" i="1"/>
  <c r="G27" i="1" s="1"/>
  <c r="E37" i="1"/>
  <c r="G37" i="1" s="1"/>
  <c r="E36" i="1"/>
  <c r="G36" i="1" s="1"/>
  <c r="E34" i="1"/>
  <c r="G34" i="1" s="1"/>
  <c r="E33" i="1"/>
  <c r="G33" i="1" s="1"/>
  <c r="E31" i="1"/>
  <c r="G31" i="1" s="1"/>
  <c r="E30" i="1"/>
  <c r="G30" i="1" s="1"/>
  <c r="E29" i="1"/>
  <c r="G29" i="1" s="1"/>
  <c r="E28" i="1"/>
  <c r="G28" i="1" s="1"/>
  <c r="E26" i="1"/>
  <c r="G26" i="1" s="1"/>
  <c r="E25" i="1"/>
  <c r="G25" i="1" s="1"/>
  <c r="E24" i="1"/>
  <c r="G24" i="1" s="1"/>
  <c r="E23" i="1"/>
  <c r="G23" i="1" s="1"/>
  <c r="E21" i="1"/>
  <c r="G21" i="1" s="1"/>
  <c r="E22" i="1"/>
  <c r="G22" i="1" s="1"/>
  <c r="E18" i="1"/>
  <c r="G18" i="1" s="1"/>
  <c r="E16" i="1"/>
  <c r="G16" i="1" s="1"/>
  <c r="E15" i="1"/>
  <c r="G15" i="1" s="1"/>
  <c r="E14" i="1"/>
  <c r="G14" i="1" s="1"/>
  <c r="E13" i="1"/>
  <c r="G13" i="1" s="1"/>
  <c r="E12" i="1"/>
  <c r="G12" i="1" s="1"/>
  <c r="E11" i="1"/>
  <c r="G11" i="1" s="1"/>
  <c r="E10" i="1"/>
  <c r="G10" i="1" s="1"/>
  <c r="E8" i="1"/>
  <c r="G8" i="1" s="1"/>
  <c r="E5" i="1"/>
  <c r="G5" i="1" s="1"/>
  <c r="E9" i="1"/>
  <c r="G9" i="1" s="1"/>
  <c r="E7" i="1"/>
  <c r="G7" i="1" s="1"/>
  <c r="G4" i="1"/>
  <c r="F86" i="1" s="1"/>
  <c r="G39" i="1"/>
  <c r="G20" i="1"/>
  <c r="G19" i="1"/>
  <c r="G17" i="1"/>
  <c r="G6" i="1"/>
  <c r="A1" i="1"/>
  <c r="F85" i="1" l="1"/>
</calcChain>
</file>

<file path=xl/sharedStrings.xml><?xml version="1.0" encoding="utf-8"?>
<sst xmlns="http://schemas.openxmlformats.org/spreadsheetml/2006/main" count="166" uniqueCount="35">
  <si>
    <t>របាយការណ៍ទិន្នផលបន្លែ នឺងលក់</t>
  </si>
  <si>
    <t>លេខឡូត៌</t>
  </si>
  <si>
    <t>សកម្មភាពប្រមូលផល នឺង លក់</t>
  </si>
  <si>
    <t>ឯកតា្(kg)</t>
  </si>
  <si>
    <t>តមែ្លឯកតា</t>
  </si>
  <si>
    <t>តមែ្ល</t>
  </si>
  <si>
    <t>F10</t>
  </si>
  <si>
    <t>ស្ពៃក្រញ៉ាញ់</t>
  </si>
  <si>
    <t>F11</t>
  </si>
  <si>
    <t>ស្ពៃតឿ</t>
  </si>
  <si>
    <t>F12</t>
  </si>
  <si>
    <t>F14</t>
  </si>
  <si>
    <t>I14</t>
  </si>
  <si>
    <t>F16</t>
  </si>
  <si>
    <t>F18</t>
  </si>
  <si>
    <t>I15</t>
  </si>
  <si>
    <t>F20</t>
  </si>
  <si>
    <t>F21</t>
  </si>
  <si>
    <t>F22</t>
  </si>
  <si>
    <t>F23</t>
  </si>
  <si>
    <t>F24</t>
  </si>
  <si>
    <t>F05</t>
  </si>
  <si>
    <t>F07</t>
  </si>
  <si>
    <t>I13</t>
  </si>
  <si>
    <t>F09</t>
  </si>
  <si>
    <t>F15</t>
  </si>
  <si>
    <t>F06</t>
  </si>
  <si>
    <t>F08</t>
  </si>
  <si>
    <t>I12</t>
  </si>
  <si>
    <t>I11</t>
  </si>
  <si>
    <t>F19</t>
  </si>
  <si>
    <t>F17</t>
  </si>
  <si>
    <t>F13</t>
  </si>
  <si>
    <t>Harvesting</t>
  </si>
  <si>
    <t>Planting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</si>
</sst>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164" formatCode="0.0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Khmer OS Battambang"/>
    </font>
    <font>
      <b/>
      <sz val="14"/>
      <color theme="1"/>
      <name val="Arial Narrow"/>
      <family val="2"/>
    </font>
    <font>
      <b/>
      <sz val="20"/>
      <color theme="1"/>
      <name val="Arial Narrow"/>
      <family val="2"/>
    </font>
    <font>
      <b/>
      <sz val="20"/>
      <color theme="1"/>
      <name val="Khmer OS Battambang"/>
    </font>
    <font>
      <sz val="10"/>
      <color theme="1"/>
      <name val="Khmer OS Battambang"/>
    </font>
    <font>
      <sz val="11"/>
      <color theme="1"/>
      <name val="Khmer OS Battambang"/>
    </font>
    <font>
      <b/>
      <sz val="12"/>
      <color theme="1"/>
      <name val="Khmer OS Battambang"/>
    </font>
    <font>
      <sz val="11"/>
      <color theme="1"/>
      <name val="Khmer OS Content"/>
    </font>
    <font>
      <sz val="14"/>
      <color theme="1"/>
      <name val="Arial Narrow"/>
      <family val="2"/>
    </font>
    <font>
      <sz val="14"/>
      <name val="Arial Narrow"/>
      <family val="2"/>
    </font>
    <font>
      <sz val="11"/>
      <name val="Khmer OS Content"/>
    </font>
    <font>
      <sz val="14"/>
      <color rgb="FF222222"/>
      <name val="Arial Narrow"/>
      <family val="2"/>
    </font>
    <font>
      <sz val="12"/>
      <color theme="1"/>
      <name val="Khmer OS Battambang"/>
    </font>
    <font>
      <sz val="12"/>
      <name val="Khmer OS Battambang"/>
    </font>
    <font>
      <sz val="12"/>
      <color rgb="FF000000"/>
      <name val="Khmer OS Battambang"/>
    </font>
  </fonts>
  <fills count="22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/>
      <right/>
      <top style="double">
        <color auto="1"/>
      </top>
      <bottom style="double">
        <color auto="1"/>
      </bottom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double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66">
    <xf numFmtId="0" fontId="0" fillId="0" borderId="0" xfId="0"/>
    <xf numFmtId="1" fontId="2" fillId="0" borderId="0" xfId="0" applyNumberFormat="1" applyFont="1" applyAlignment="1">
      <alignment horizontal="center" vertical="center"/>
    </xf>
    <xf numFmtId="1" fontId="3" fillId="0" borderId="0" xfId="0" applyNumberFormat="1" applyFont="1" applyAlignment="1">
      <alignment horizontal="center"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38" fontId="6" fillId="0" borderId="0" xfId="0" applyNumberFormat="1" applyFont="1" applyAlignment="1">
      <alignment horizontal="center" vertical="center"/>
    </xf>
    <xf numFmtId="0" fontId="7" fillId="0" borderId="0" xfId="0" applyFont="1"/>
    <xf numFmtId="1" fontId="2" fillId="0" borderId="2" xfId="0" applyNumberFormat="1" applyFont="1" applyBorder="1" applyAlignment="1">
      <alignment horizontal="center" vertical="center"/>
    </xf>
    <xf numFmtId="1" fontId="3" fillId="0" borderId="3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vertical="center"/>
    </xf>
    <xf numFmtId="0" fontId="3" fillId="0" borderId="3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7" fillId="0" borderId="1" xfId="0" applyFont="1" applyBorder="1"/>
    <xf numFmtId="0" fontId="2" fillId="4" borderId="4" xfId="0" applyFont="1" applyFill="1" applyBorder="1" applyAlignment="1">
      <alignment horizontal="center" vertical="center"/>
    </xf>
    <xf numFmtId="1" fontId="2" fillId="4" borderId="5" xfId="0" applyNumberFormat="1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38" fontId="2" fillId="4" borderId="5" xfId="0" applyNumberFormat="1" applyFont="1" applyFill="1" applyBorder="1" applyAlignment="1">
      <alignment horizontal="center" vertical="center"/>
    </xf>
    <xf numFmtId="0" fontId="11" fillId="0" borderId="8" xfId="0" applyFont="1" applyBorder="1" applyAlignment="1" applyProtection="1">
      <alignment horizontal="center" vertical="center"/>
      <protection locked="0"/>
    </xf>
    <xf numFmtId="38" fontId="12" fillId="4" borderId="8" xfId="0" applyNumberFormat="1" applyFont="1" applyFill="1" applyBorder="1" applyAlignment="1">
      <alignment horizontal="center" vertical="center"/>
    </xf>
    <xf numFmtId="38" fontId="10" fillId="0" borderId="8" xfId="0" applyNumberFormat="1" applyFont="1" applyBorder="1" applyAlignment="1" applyProtection="1">
      <alignment horizontal="center" vertical="center"/>
      <protection locked="0"/>
    </xf>
    <xf numFmtId="1" fontId="10" fillId="7" borderId="8" xfId="0" applyNumberFormat="1" applyFont="1" applyFill="1" applyBorder="1" applyAlignment="1" applyProtection="1">
      <alignment horizontal="center" vertical="center"/>
      <protection locked="0"/>
    </xf>
    <xf numFmtId="14" fontId="9" fillId="8" borderId="7" xfId="0" applyNumberFormat="1" applyFont="1" applyFill="1" applyBorder="1" applyAlignment="1" applyProtection="1">
      <alignment horizontal="center" vertical="center"/>
      <protection locked="0"/>
    </xf>
    <xf numFmtId="1" fontId="10" fillId="8" borderId="8" xfId="0" applyNumberFormat="1" applyFont="1" applyFill="1" applyBorder="1" applyAlignment="1" applyProtection="1">
      <alignment horizontal="center" vertical="center"/>
      <protection locked="0"/>
    </xf>
    <xf numFmtId="38" fontId="10" fillId="8" borderId="8" xfId="0" applyNumberFormat="1" applyFont="1" applyFill="1" applyBorder="1" applyAlignment="1" applyProtection="1">
      <alignment horizontal="center" vertical="center"/>
      <protection locked="0"/>
    </xf>
    <xf numFmtId="3" fontId="10" fillId="8" borderId="8" xfId="0" applyNumberFormat="1" applyFont="1" applyFill="1" applyBorder="1" applyAlignment="1" applyProtection="1">
      <alignment horizontal="center" vertical="center"/>
      <protection locked="0"/>
    </xf>
    <xf numFmtId="14" fontId="9" fillId="9" borderId="7" xfId="0" applyNumberFormat="1" applyFont="1" applyFill="1" applyBorder="1" applyAlignment="1" applyProtection="1">
      <alignment horizontal="center" vertical="center"/>
      <protection locked="0"/>
    </xf>
    <xf numFmtId="1" fontId="10" fillId="9" borderId="8" xfId="0" applyNumberFormat="1" applyFont="1" applyFill="1" applyBorder="1" applyAlignment="1" applyProtection="1">
      <alignment horizontal="center" vertical="center"/>
      <protection locked="0"/>
    </xf>
    <xf numFmtId="38" fontId="10" fillId="9" borderId="8" xfId="0" applyNumberFormat="1" applyFont="1" applyFill="1" applyBorder="1" applyAlignment="1" applyProtection="1">
      <alignment horizontal="center" vertical="center"/>
      <protection locked="0"/>
    </xf>
    <xf numFmtId="0" fontId="10" fillId="9" borderId="8" xfId="0" applyFont="1" applyFill="1" applyBorder="1" applyAlignment="1" applyProtection="1">
      <alignment horizontal="center" vertical="center"/>
      <protection locked="0"/>
    </xf>
    <xf numFmtId="0" fontId="13" fillId="0" borderId="8" xfId="0" applyFont="1" applyBorder="1" applyAlignment="1" applyProtection="1">
      <alignment horizontal="center" vertical="center"/>
      <protection locked="0"/>
    </xf>
    <xf numFmtId="38" fontId="13" fillId="0" borderId="8" xfId="0" applyNumberFormat="1" applyFont="1" applyBorder="1" applyAlignment="1" applyProtection="1">
      <alignment horizontal="center" vertical="center"/>
      <protection locked="0"/>
    </xf>
    <xf numFmtId="14" fontId="9" fillId="4" borderId="7" xfId="0" applyNumberFormat="1" applyFont="1" applyFill="1" applyBorder="1" applyAlignment="1" applyProtection="1">
      <alignment horizontal="center" vertical="center"/>
      <protection locked="0"/>
    </xf>
    <xf numFmtId="1" fontId="10" fillId="4" borderId="8" xfId="0" applyNumberFormat="1" applyFont="1" applyFill="1" applyBorder="1" applyAlignment="1" applyProtection="1">
      <alignment horizontal="center" vertical="center"/>
      <protection locked="0"/>
    </xf>
    <xf numFmtId="8" fontId="11" fillId="4" borderId="8" xfId="0" applyNumberFormat="1" applyFont="1" applyFill="1" applyBorder="1" applyAlignment="1" applyProtection="1">
      <alignment horizontal="center" vertical="center"/>
      <protection locked="0"/>
    </xf>
    <xf numFmtId="0" fontId="10" fillId="4" borderId="8" xfId="0" applyFont="1" applyFill="1" applyBorder="1" applyAlignment="1" applyProtection="1">
      <alignment horizontal="center" vertical="center"/>
      <protection locked="0"/>
    </xf>
    <xf numFmtId="38" fontId="10" fillId="4" borderId="8" xfId="0" applyNumberFormat="1" applyFont="1" applyFill="1" applyBorder="1" applyAlignment="1" applyProtection="1">
      <alignment horizontal="center" vertical="center"/>
      <protection locked="0"/>
    </xf>
    <xf numFmtId="14" fontId="9" fillId="10" borderId="7" xfId="0" applyNumberFormat="1" applyFont="1" applyFill="1" applyBorder="1" applyAlignment="1" applyProtection="1">
      <alignment horizontal="center" vertical="center"/>
      <protection locked="0"/>
    </xf>
    <xf numFmtId="1" fontId="10" fillId="10" borderId="8" xfId="0" applyNumberFormat="1" applyFont="1" applyFill="1" applyBorder="1" applyAlignment="1" applyProtection="1">
      <alignment horizontal="center" vertical="center"/>
      <protection locked="0"/>
    </xf>
    <xf numFmtId="0" fontId="10" fillId="10" borderId="8" xfId="0" applyFont="1" applyFill="1" applyBorder="1" applyAlignment="1" applyProtection="1">
      <alignment horizontal="center" vertical="center"/>
      <protection locked="0"/>
    </xf>
    <xf numFmtId="38" fontId="10" fillId="10" borderId="8" xfId="0" applyNumberFormat="1" applyFont="1" applyFill="1" applyBorder="1" applyAlignment="1" applyProtection="1">
      <alignment horizontal="center" vertical="center"/>
      <protection locked="0"/>
    </xf>
    <xf numFmtId="14" fontId="9" fillId="11" borderId="7" xfId="0" applyNumberFormat="1" applyFont="1" applyFill="1" applyBorder="1" applyAlignment="1" applyProtection="1">
      <alignment horizontal="center" vertical="center"/>
      <protection locked="0"/>
    </xf>
    <xf numFmtId="1" fontId="10" fillId="11" borderId="8" xfId="0" applyNumberFormat="1" applyFont="1" applyFill="1" applyBorder="1" applyAlignment="1" applyProtection="1">
      <alignment horizontal="center" vertical="center"/>
      <protection locked="0"/>
    </xf>
    <xf numFmtId="0" fontId="13" fillId="11" borderId="8" xfId="0" applyFont="1" applyFill="1" applyBorder="1" applyAlignment="1" applyProtection="1">
      <alignment horizontal="center" vertical="center"/>
      <protection locked="0"/>
    </xf>
    <xf numFmtId="0" fontId="10" fillId="11" borderId="8" xfId="0" applyFont="1" applyFill="1" applyBorder="1" applyAlignment="1" applyProtection="1">
      <alignment horizontal="center" vertical="center"/>
      <protection locked="0"/>
    </xf>
    <xf numFmtId="38" fontId="10" fillId="11" borderId="8" xfId="0" applyNumberFormat="1" applyFont="1" applyFill="1" applyBorder="1" applyAlignment="1" applyProtection="1">
      <alignment horizontal="center" vertical="center"/>
      <protection locked="0"/>
    </xf>
    <xf numFmtId="0" fontId="7" fillId="0" borderId="0" xfId="0" applyFont="1" applyAlignment="1">
      <alignment horizontal="center" vertical="center"/>
    </xf>
    <xf numFmtId="8" fontId="11" fillId="7" borderId="8" xfId="0" applyNumberFormat="1" applyFont="1" applyFill="1" applyBorder="1" applyAlignment="1" applyProtection="1">
      <alignment horizontal="center" vertical="center"/>
      <protection locked="0"/>
    </xf>
    <xf numFmtId="14" fontId="9" fillId="12" borderId="7" xfId="0" applyNumberFormat="1" applyFont="1" applyFill="1" applyBorder="1" applyAlignment="1" applyProtection="1">
      <alignment horizontal="center" vertical="center"/>
      <protection locked="0"/>
    </xf>
    <xf numFmtId="1" fontId="10" fillId="13" borderId="8" xfId="0" applyNumberFormat="1" applyFont="1" applyFill="1" applyBorder="1" applyAlignment="1" applyProtection="1">
      <alignment horizontal="center" vertical="center"/>
      <protection locked="0"/>
    </xf>
    <xf numFmtId="0" fontId="11" fillId="13" borderId="8" xfId="0" applyFont="1" applyFill="1" applyBorder="1" applyAlignment="1" applyProtection="1">
      <alignment horizontal="center" vertical="center"/>
      <protection locked="0"/>
    </xf>
    <xf numFmtId="38" fontId="11" fillId="13" borderId="8" xfId="0" applyNumberFormat="1" applyFont="1" applyFill="1" applyBorder="1" applyAlignment="1" applyProtection="1">
      <alignment horizontal="center" vertical="center"/>
      <protection locked="0"/>
    </xf>
    <xf numFmtId="14" fontId="14" fillId="0" borderId="7" xfId="0" applyNumberFormat="1" applyFont="1" applyBorder="1" applyAlignment="1" applyProtection="1">
      <alignment horizontal="center" vertical="center"/>
      <protection locked="0"/>
    </xf>
    <xf numFmtId="0" fontId="15" fillId="3" borderId="8" xfId="0" applyFont="1" applyFill="1" applyBorder="1" applyAlignment="1" applyProtection="1">
      <alignment horizontal="center" vertical="center"/>
      <protection locked="0"/>
    </xf>
    <xf numFmtId="0" fontId="14" fillId="0" borderId="8" xfId="0" applyFont="1" applyBorder="1" applyAlignment="1" applyProtection="1">
      <alignment horizontal="center" vertical="center"/>
      <protection locked="0"/>
    </xf>
    <xf numFmtId="38" fontId="14" fillId="0" borderId="8" xfId="0" applyNumberFormat="1" applyFont="1" applyBorder="1" applyAlignment="1" applyProtection="1">
      <alignment horizontal="center" vertical="center"/>
      <protection locked="0"/>
    </xf>
    <xf numFmtId="38" fontId="15" fillId="4" borderId="8" xfId="0" applyNumberFormat="1" applyFont="1" applyFill="1" applyBorder="1" applyAlignment="1">
      <alignment horizontal="center" vertical="center"/>
    </xf>
    <xf numFmtId="38" fontId="15" fillId="0" borderId="8" xfId="0" applyNumberFormat="1" applyFont="1" applyBorder="1" applyAlignment="1" applyProtection="1">
      <alignment horizontal="center" vertical="center"/>
      <protection locked="0"/>
    </xf>
    <xf numFmtId="0" fontId="15" fillId="8" borderId="8" xfId="0" applyFont="1" applyFill="1" applyBorder="1" applyAlignment="1" applyProtection="1">
      <alignment horizontal="center" vertical="center"/>
      <protection locked="0"/>
    </xf>
    <xf numFmtId="38" fontId="15" fillId="8" borderId="8" xfId="0" applyNumberFormat="1" applyFont="1" applyFill="1" applyBorder="1" applyAlignment="1" applyProtection="1">
      <alignment horizontal="center" vertical="center"/>
      <protection locked="0"/>
    </xf>
    <xf numFmtId="14" fontId="14" fillId="2" borderId="7" xfId="0" applyNumberFormat="1" applyFont="1" applyFill="1" applyBorder="1" applyAlignment="1" applyProtection="1">
      <alignment horizontal="center" vertical="center"/>
      <protection locked="0"/>
    </xf>
    <xf numFmtId="1" fontId="14" fillId="2" borderId="8" xfId="0" applyNumberFormat="1" applyFont="1" applyFill="1" applyBorder="1" applyAlignment="1" applyProtection="1">
      <alignment horizontal="center" vertical="center"/>
      <protection locked="0"/>
    </xf>
    <xf numFmtId="0" fontId="15" fillId="2" borderId="8" xfId="0" applyFont="1" applyFill="1" applyBorder="1" applyAlignment="1" applyProtection="1">
      <alignment horizontal="center" vertical="center"/>
      <protection locked="0"/>
    </xf>
    <xf numFmtId="38" fontId="15" fillId="2" borderId="8" xfId="0" applyNumberFormat="1" applyFont="1" applyFill="1" applyBorder="1" applyAlignment="1" applyProtection="1">
      <alignment horizontal="center" vertical="center"/>
      <protection locked="0"/>
    </xf>
    <xf numFmtId="0" fontId="14" fillId="2" borderId="8" xfId="0" applyFont="1" applyFill="1" applyBorder="1" applyAlignment="1" applyProtection="1">
      <alignment horizontal="center" vertical="center"/>
      <protection locked="0"/>
    </xf>
    <xf numFmtId="14" fontId="15" fillId="6" borderId="7" xfId="0" applyNumberFormat="1" applyFont="1" applyFill="1" applyBorder="1" applyAlignment="1" applyProtection="1">
      <alignment horizontal="center" vertical="center"/>
      <protection locked="0"/>
    </xf>
    <xf numFmtId="14" fontId="15" fillId="0" borderId="7" xfId="0" applyNumberFormat="1" applyFont="1" applyBorder="1" applyAlignment="1" applyProtection="1">
      <alignment horizontal="center" vertical="center"/>
      <protection locked="0"/>
    </xf>
    <xf numFmtId="0" fontId="15" fillId="6" borderId="8" xfId="0" applyFont="1" applyFill="1" applyBorder="1" applyAlignment="1" applyProtection="1">
      <alignment horizontal="center" vertical="center"/>
      <protection locked="0"/>
    </xf>
    <xf numFmtId="14" fontId="15" fillId="10" borderId="7" xfId="0" applyNumberFormat="1" applyFont="1" applyFill="1" applyBorder="1" applyAlignment="1" applyProtection="1">
      <alignment horizontal="center" vertical="center"/>
      <protection locked="0"/>
    </xf>
    <xf numFmtId="1" fontId="15" fillId="10" borderId="8" xfId="0" applyNumberFormat="1" applyFont="1" applyFill="1" applyBorder="1" applyAlignment="1" applyProtection="1">
      <alignment horizontal="center" vertical="center"/>
      <protection locked="0"/>
    </xf>
    <xf numFmtId="0" fontId="15" fillId="10" borderId="8" xfId="0" applyFont="1" applyFill="1" applyBorder="1" applyAlignment="1" applyProtection="1">
      <alignment horizontal="center" vertical="center"/>
      <protection locked="0"/>
    </xf>
    <xf numFmtId="38" fontId="15" fillId="10" borderId="8" xfId="0" applyNumberFormat="1" applyFont="1" applyFill="1" applyBorder="1" applyAlignment="1" applyProtection="1">
      <alignment horizontal="center" vertical="center"/>
      <protection locked="0"/>
    </xf>
    <xf numFmtId="1" fontId="15" fillId="0" borderId="8" xfId="0" applyNumberFormat="1" applyFont="1" applyBorder="1" applyAlignment="1" applyProtection="1">
      <alignment horizontal="center" vertical="center"/>
      <protection locked="0"/>
    </xf>
    <xf numFmtId="14" fontId="15" fillId="3" borderId="7" xfId="0" applyNumberFormat="1" applyFont="1" applyFill="1" applyBorder="1" applyAlignment="1" applyProtection="1">
      <alignment horizontal="center" vertical="center"/>
      <protection locked="0"/>
    </xf>
    <xf numFmtId="1" fontId="15" fillId="3" borderId="8" xfId="0" applyNumberFormat="1" applyFont="1" applyFill="1" applyBorder="1" applyAlignment="1" applyProtection="1">
      <alignment horizontal="center" vertical="center"/>
      <protection locked="0"/>
    </xf>
    <xf numFmtId="38" fontId="15" fillId="3" borderId="8" xfId="0" applyNumberFormat="1" applyFont="1" applyFill="1" applyBorder="1" applyAlignment="1" applyProtection="1">
      <alignment horizontal="center" vertical="center"/>
      <protection locked="0"/>
    </xf>
    <xf numFmtId="14" fontId="15" fillId="8" borderId="7" xfId="0" applyNumberFormat="1" applyFont="1" applyFill="1" applyBorder="1" applyAlignment="1" applyProtection="1">
      <alignment horizontal="center" vertical="center"/>
      <protection locked="0"/>
    </xf>
    <xf numFmtId="1" fontId="15" fillId="8" borderId="8" xfId="0" applyNumberFormat="1" applyFont="1" applyFill="1" applyBorder="1" applyAlignment="1" applyProtection="1">
      <alignment horizontal="center" vertical="center"/>
      <protection locked="0"/>
    </xf>
    <xf numFmtId="14" fontId="15" fillId="2" borderId="7" xfId="0" applyNumberFormat="1" applyFont="1" applyFill="1" applyBorder="1" applyAlignment="1" applyProtection="1">
      <alignment horizontal="center" vertical="center"/>
      <protection locked="0"/>
    </xf>
    <xf numFmtId="38" fontId="14" fillId="2" borderId="8" xfId="0" applyNumberFormat="1" applyFont="1" applyFill="1" applyBorder="1" applyAlignment="1" applyProtection="1">
      <alignment horizontal="center" vertical="center"/>
      <protection locked="0"/>
    </xf>
    <xf numFmtId="1" fontId="15" fillId="2" borderId="8" xfId="0" applyNumberFormat="1" applyFont="1" applyFill="1" applyBorder="1" applyAlignment="1" applyProtection="1">
      <alignment horizontal="center" vertical="center"/>
      <protection locked="0"/>
    </xf>
    <xf numFmtId="14" fontId="15" fillId="13" borderId="7" xfId="0" applyNumberFormat="1" applyFont="1" applyFill="1" applyBorder="1" applyAlignment="1" applyProtection="1">
      <alignment horizontal="center" vertical="center"/>
      <protection locked="0"/>
    </xf>
    <xf numFmtId="1" fontId="15" fillId="13" borderId="8" xfId="0" applyNumberFormat="1" applyFont="1" applyFill="1" applyBorder="1" applyAlignment="1" applyProtection="1">
      <alignment horizontal="center" vertical="center"/>
      <protection locked="0"/>
    </xf>
    <xf numFmtId="0" fontId="15" fillId="13" borderId="8" xfId="0" applyFont="1" applyFill="1" applyBorder="1" applyAlignment="1" applyProtection="1">
      <alignment horizontal="center" vertical="center"/>
      <protection locked="0"/>
    </xf>
    <xf numFmtId="38" fontId="15" fillId="13" borderId="8" xfId="0" applyNumberFormat="1" applyFont="1" applyFill="1" applyBorder="1" applyAlignment="1" applyProtection="1">
      <alignment horizontal="center" vertical="center"/>
      <protection locked="0"/>
    </xf>
    <xf numFmtId="1" fontId="15" fillId="6" borderId="8" xfId="0" applyNumberFormat="1" applyFont="1" applyFill="1" applyBorder="1" applyAlignment="1" applyProtection="1">
      <alignment horizontal="center" vertical="center"/>
      <protection locked="0"/>
    </xf>
    <xf numFmtId="38" fontId="15" fillId="6" borderId="8" xfId="0" applyNumberFormat="1" applyFont="1" applyFill="1" applyBorder="1" applyAlignment="1" applyProtection="1">
      <alignment horizontal="center" vertical="center"/>
      <protection locked="0"/>
    </xf>
    <xf numFmtId="14" fontId="15" fillId="15" borderId="7" xfId="0" applyNumberFormat="1" applyFont="1" applyFill="1" applyBorder="1" applyAlignment="1" applyProtection="1">
      <alignment horizontal="center" vertical="center"/>
      <protection locked="0"/>
    </xf>
    <xf numFmtId="1" fontId="15" fillId="15" borderId="8" xfId="0" applyNumberFormat="1" applyFont="1" applyFill="1" applyBorder="1" applyAlignment="1" applyProtection="1">
      <alignment horizontal="center" vertical="center"/>
      <protection locked="0"/>
    </xf>
    <xf numFmtId="0" fontId="15" fillId="15" borderId="8" xfId="0" applyFont="1" applyFill="1" applyBorder="1" applyAlignment="1" applyProtection="1">
      <alignment horizontal="center" vertical="center"/>
      <protection locked="0"/>
    </xf>
    <xf numFmtId="164" fontId="15" fillId="15" borderId="8" xfId="0" applyNumberFormat="1" applyFont="1" applyFill="1" applyBorder="1" applyAlignment="1" applyProtection="1">
      <alignment horizontal="center" vertical="center"/>
      <protection locked="0"/>
    </xf>
    <xf numFmtId="38" fontId="15" fillId="15" borderId="8" xfId="0" applyNumberFormat="1" applyFont="1" applyFill="1" applyBorder="1" applyAlignment="1" applyProtection="1">
      <alignment horizontal="center" vertical="center"/>
      <protection locked="0"/>
    </xf>
    <xf numFmtId="14" fontId="15" fillId="5" borderId="7" xfId="0" applyNumberFormat="1" applyFont="1" applyFill="1" applyBorder="1" applyAlignment="1" applyProtection="1">
      <alignment horizontal="center" vertical="center"/>
      <protection locked="0"/>
    </xf>
    <xf numFmtId="1" fontId="15" fillId="5" borderId="8" xfId="0" applyNumberFormat="1" applyFont="1" applyFill="1" applyBorder="1" applyAlignment="1" applyProtection="1">
      <alignment horizontal="center" vertical="center"/>
      <protection locked="0"/>
    </xf>
    <xf numFmtId="0" fontId="15" fillId="5" borderId="8" xfId="0" applyFont="1" applyFill="1" applyBorder="1" applyAlignment="1" applyProtection="1">
      <alignment horizontal="center" vertical="center"/>
      <protection locked="0"/>
    </xf>
    <xf numFmtId="38" fontId="15" fillId="5" borderId="8" xfId="0" applyNumberFormat="1" applyFont="1" applyFill="1" applyBorder="1" applyAlignment="1" applyProtection="1">
      <alignment horizontal="center" vertical="center"/>
      <protection locked="0"/>
    </xf>
    <xf numFmtId="14" fontId="15" fillId="4" borderId="7" xfId="0" applyNumberFormat="1" applyFont="1" applyFill="1" applyBorder="1" applyAlignment="1" applyProtection="1">
      <alignment horizontal="center" vertical="center"/>
      <protection locked="0"/>
    </xf>
    <xf numFmtId="1" fontId="15" fillId="4" borderId="8" xfId="0" applyNumberFormat="1" applyFont="1" applyFill="1" applyBorder="1" applyAlignment="1" applyProtection="1">
      <alignment horizontal="center" vertical="center"/>
      <protection locked="0"/>
    </xf>
    <xf numFmtId="0" fontId="15" fillId="4" borderId="8" xfId="0" applyFont="1" applyFill="1" applyBorder="1" applyAlignment="1" applyProtection="1">
      <alignment horizontal="center" vertical="center"/>
      <protection locked="0"/>
    </xf>
    <xf numFmtId="38" fontId="15" fillId="4" borderId="8" xfId="0" applyNumberFormat="1" applyFont="1" applyFill="1" applyBorder="1" applyAlignment="1" applyProtection="1">
      <alignment horizontal="center" vertical="center"/>
      <protection locked="0"/>
    </xf>
    <xf numFmtId="164" fontId="15" fillId="0" borderId="8" xfId="0" applyNumberFormat="1" applyFont="1" applyBorder="1" applyAlignment="1" applyProtection="1">
      <alignment horizontal="center" vertical="center"/>
      <protection locked="0"/>
    </xf>
    <xf numFmtId="164" fontId="15" fillId="10" borderId="8" xfId="0" applyNumberFormat="1" applyFont="1" applyFill="1" applyBorder="1" applyAlignment="1" applyProtection="1">
      <alignment horizontal="center" vertical="center"/>
      <protection locked="0"/>
    </xf>
    <xf numFmtId="14" fontId="15" fillId="7" borderId="7" xfId="0" applyNumberFormat="1" applyFont="1" applyFill="1" applyBorder="1" applyAlignment="1" applyProtection="1">
      <alignment horizontal="center" vertical="center"/>
      <protection locked="0"/>
    </xf>
    <xf numFmtId="1" fontId="15" fillId="7" borderId="8" xfId="0" applyNumberFormat="1" applyFont="1" applyFill="1" applyBorder="1" applyAlignment="1" applyProtection="1">
      <alignment horizontal="center" vertical="center"/>
      <protection locked="0"/>
    </xf>
    <xf numFmtId="0" fontId="15" fillId="7" borderId="8" xfId="0" applyFont="1" applyFill="1" applyBorder="1" applyAlignment="1" applyProtection="1">
      <alignment horizontal="center" vertical="center"/>
      <protection locked="0"/>
    </xf>
    <xf numFmtId="38" fontId="15" fillId="7" borderId="8" xfId="0" applyNumberFormat="1" applyFont="1" applyFill="1" applyBorder="1" applyAlignment="1" applyProtection="1">
      <alignment horizontal="center" vertical="center"/>
      <protection locked="0"/>
    </xf>
    <xf numFmtId="164" fontId="15" fillId="2" borderId="8" xfId="0" applyNumberFormat="1" applyFont="1" applyFill="1" applyBorder="1" applyAlignment="1" applyProtection="1">
      <alignment horizontal="center" vertical="center"/>
      <protection locked="0"/>
    </xf>
    <xf numFmtId="14" fontId="15" fillId="16" borderId="7" xfId="0" applyNumberFormat="1" applyFont="1" applyFill="1" applyBorder="1" applyAlignment="1" applyProtection="1">
      <alignment horizontal="center" vertical="center"/>
      <protection locked="0"/>
    </xf>
    <xf numFmtId="1" fontId="15" fillId="16" borderId="8" xfId="0" applyNumberFormat="1" applyFont="1" applyFill="1" applyBorder="1" applyAlignment="1" applyProtection="1">
      <alignment horizontal="center" vertical="center"/>
      <protection locked="0"/>
    </xf>
    <xf numFmtId="0" fontId="15" fillId="16" borderId="8" xfId="0" applyFont="1" applyFill="1" applyBorder="1" applyAlignment="1" applyProtection="1">
      <alignment horizontal="center" vertical="center"/>
      <protection locked="0"/>
    </xf>
    <xf numFmtId="38" fontId="15" fillId="16" borderId="8" xfId="0" applyNumberFormat="1" applyFont="1" applyFill="1" applyBorder="1" applyAlignment="1" applyProtection="1">
      <alignment horizontal="center" vertical="center"/>
      <protection locked="0"/>
    </xf>
    <xf numFmtId="164" fontId="15" fillId="3" borderId="8" xfId="0" applyNumberFormat="1" applyFont="1" applyFill="1" applyBorder="1" applyAlignment="1" applyProtection="1">
      <alignment horizontal="center" vertical="center"/>
      <protection locked="0"/>
    </xf>
    <xf numFmtId="14" fontId="15" fillId="12" borderId="7" xfId="0" applyNumberFormat="1" applyFont="1" applyFill="1" applyBorder="1" applyAlignment="1" applyProtection="1">
      <alignment horizontal="center" vertical="center"/>
      <protection locked="0"/>
    </xf>
    <xf numFmtId="1" fontId="15" fillId="12" borderId="8" xfId="0" applyNumberFormat="1" applyFont="1" applyFill="1" applyBorder="1" applyAlignment="1" applyProtection="1">
      <alignment horizontal="center" vertical="center"/>
      <protection locked="0"/>
    </xf>
    <xf numFmtId="0" fontId="15" fillId="12" borderId="8" xfId="0" applyFont="1" applyFill="1" applyBorder="1" applyAlignment="1" applyProtection="1">
      <alignment horizontal="center" vertical="center"/>
      <protection locked="0"/>
    </xf>
    <xf numFmtId="38" fontId="15" fillId="12" borderId="8" xfId="0" applyNumberFormat="1" applyFont="1" applyFill="1" applyBorder="1" applyAlignment="1" applyProtection="1">
      <alignment horizontal="center" vertical="center"/>
      <protection locked="0"/>
    </xf>
    <xf numFmtId="164" fontId="16" fillId="2" borderId="8" xfId="0" applyNumberFormat="1" applyFont="1" applyFill="1" applyBorder="1" applyAlignment="1" applyProtection="1">
      <alignment horizontal="center" vertical="center"/>
      <protection locked="0"/>
    </xf>
    <xf numFmtId="164" fontId="15" fillId="13" borderId="8" xfId="0" applyNumberFormat="1" applyFont="1" applyFill="1" applyBorder="1" applyAlignment="1" applyProtection="1">
      <alignment horizontal="center" vertical="center"/>
      <protection locked="0"/>
    </xf>
    <xf numFmtId="164" fontId="15" fillId="16" borderId="8" xfId="0" applyNumberFormat="1" applyFont="1" applyFill="1" applyBorder="1" applyAlignment="1" applyProtection="1">
      <alignment horizontal="center" vertical="center"/>
      <protection locked="0"/>
    </xf>
    <xf numFmtId="38" fontId="15" fillId="7" borderId="8" xfId="0" applyNumberFormat="1" applyFont="1" applyFill="1" applyBorder="1" applyAlignment="1">
      <alignment horizontal="center" vertical="center"/>
    </xf>
    <xf numFmtId="1" fontId="15" fillId="18" borderId="8" xfId="0" applyNumberFormat="1" applyFont="1" applyFill="1" applyBorder="1" applyAlignment="1" applyProtection="1">
      <alignment horizontal="center" vertical="center"/>
      <protection locked="0"/>
    </xf>
    <xf numFmtId="38" fontId="15" fillId="18" borderId="8" xfId="0" applyNumberFormat="1" applyFont="1" applyFill="1" applyBorder="1" applyAlignment="1" applyProtection="1">
      <alignment horizontal="center" vertical="center"/>
      <protection locked="0"/>
    </xf>
    <xf numFmtId="164" fontId="15" fillId="8" borderId="8" xfId="0" applyNumberFormat="1" applyFont="1" applyFill="1" applyBorder="1" applyAlignment="1" applyProtection="1">
      <alignment horizontal="center" vertical="center"/>
      <protection locked="0"/>
    </xf>
    <xf numFmtId="14" fontId="15" fillId="19" borderId="7" xfId="0" applyNumberFormat="1" applyFont="1" applyFill="1" applyBorder="1" applyAlignment="1" applyProtection="1">
      <alignment horizontal="center" vertical="center"/>
      <protection locked="0"/>
    </xf>
    <xf numFmtId="1" fontId="15" fillId="19" borderId="8" xfId="0" applyNumberFormat="1" applyFont="1" applyFill="1" applyBorder="1" applyAlignment="1" applyProtection="1">
      <alignment horizontal="center" vertical="center"/>
      <protection locked="0"/>
    </xf>
    <xf numFmtId="0" fontId="15" fillId="19" borderId="8" xfId="0" applyFont="1" applyFill="1" applyBorder="1" applyAlignment="1" applyProtection="1">
      <alignment horizontal="center" vertical="center"/>
      <protection locked="0"/>
    </xf>
    <xf numFmtId="38" fontId="15" fillId="19" borderId="8" xfId="0" applyNumberFormat="1" applyFont="1" applyFill="1" applyBorder="1" applyAlignment="1" applyProtection="1">
      <alignment horizontal="center" vertical="center"/>
      <protection locked="0"/>
    </xf>
    <xf numFmtId="14" fontId="15" fillId="14" borderId="7" xfId="0" applyNumberFormat="1" applyFont="1" applyFill="1" applyBorder="1" applyAlignment="1" applyProtection="1">
      <alignment horizontal="center" vertical="center"/>
      <protection locked="0"/>
    </xf>
    <xf numFmtId="1" fontId="15" fillId="14" borderId="8" xfId="0" applyNumberFormat="1" applyFont="1" applyFill="1" applyBorder="1" applyAlignment="1" applyProtection="1">
      <alignment horizontal="center" vertical="center"/>
      <protection locked="0"/>
    </xf>
    <xf numFmtId="0" fontId="15" fillId="14" borderId="8" xfId="0" applyFont="1" applyFill="1" applyBorder="1" applyAlignment="1" applyProtection="1">
      <alignment horizontal="center" vertical="center"/>
      <protection locked="0"/>
    </xf>
    <xf numFmtId="38" fontId="15" fillId="14" borderId="8" xfId="0" applyNumberFormat="1" applyFont="1" applyFill="1" applyBorder="1" applyAlignment="1" applyProtection="1">
      <alignment horizontal="center" vertical="center"/>
      <protection locked="0"/>
    </xf>
    <xf numFmtId="1" fontId="15" fillId="0" borderId="8" xfId="0" applyNumberFormat="1" applyFont="1" applyBorder="1" applyAlignment="1" applyProtection="1">
      <alignment horizontal="center" vertical="top"/>
      <protection locked="0"/>
    </xf>
    <xf numFmtId="38" fontId="15" fillId="0" borderId="8" xfId="0" applyNumberFormat="1" applyFont="1" applyBorder="1" applyAlignment="1" applyProtection="1">
      <alignment horizontal="center" vertical="top"/>
      <protection locked="0"/>
    </xf>
    <xf numFmtId="1" fontId="15" fillId="6" borderId="8" xfId="0" applyNumberFormat="1" applyFont="1" applyFill="1" applyBorder="1" applyAlignment="1" applyProtection="1">
      <alignment horizontal="center" vertical="top"/>
      <protection locked="0"/>
    </xf>
    <xf numFmtId="38" fontId="15" fillId="6" borderId="8" xfId="0" applyNumberFormat="1" applyFont="1" applyFill="1" applyBorder="1" applyAlignment="1" applyProtection="1">
      <alignment horizontal="center" vertical="top"/>
      <protection locked="0"/>
    </xf>
    <xf numFmtId="1" fontId="15" fillId="10" borderId="8" xfId="0" applyNumberFormat="1" applyFont="1" applyFill="1" applyBorder="1" applyAlignment="1" applyProtection="1">
      <alignment horizontal="center" vertical="top"/>
      <protection locked="0"/>
    </xf>
    <xf numFmtId="0" fontId="15" fillId="10" borderId="8" xfId="0" applyFont="1" applyFill="1" applyBorder="1" applyAlignment="1" applyProtection="1">
      <alignment horizontal="center" vertical="top"/>
      <protection locked="0"/>
    </xf>
    <xf numFmtId="1" fontId="15" fillId="4" borderId="8" xfId="0" applyNumberFormat="1" applyFont="1" applyFill="1" applyBorder="1" applyAlignment="1" applyProtection="1">
      <alignment horizontal="center" vertical="top"/>
      <protection locked="0"/>
    </xf>
    <xf numFmtId="0" fontId="15" fillId="4" borderId="8" xfId="0" applyFont="1" applyFill="1" applyBorder="1" applyAlignment="1" applyProtection="1">
      <alignment horizontal="center" vertical="top"/>
      <protection locked="0"/>
    </xf>
    <xf numFmtId="1" fontId="15" fillId="5" borderId="8" xfId="0" applyNumberFormat="1" applyFont="1" applyFill="1" applyBorder="1" applyAlignment="1" applyProtection="1">
      <alignment horizontal="center" vertical="top"/>
      <protection locked="0"/>
    </xf>
    <xf numFmtId="0" fontId="15" fillId="5" borderId="8" xfId="0" applyFont="1" applyFill="1" applyBorder="1" applyAlignment="1" applyProtection="1">
      <alignment horizontal="center" vertical="top"/>
      <protection locked="0"/>
    </xf>
    <xf numFmtId="38" fontId="15" fillId="5" borderId="8" xfId="0" applyNumberFormat="1" applyFont="1" applyFill="1" applyBorder="1" applyAlignment="1" applyProtection="1">
      <alignment horizontal="center" vertical="top"/>
      <protection locked="0"/>
    </xf>
    <xf numFmtId="1" fontId="15" fillId="7" borderId="8" xfId="0" applyNumberFormat="1" applyFont="1" applyFill="1" applyBorder="1" applyAlignment="1" applyProtection="1">
      <alignment horizontal="center" vertical="top"/>
      <protection locked="0"/>
    </xf>
    <xf numFmtId="0" fontId="15" fillId="7" borderId="8" xfId="0" applyFont="1" applyFill="1" applyBorder="1" applyAlignment="1" applyProtection="1">
      <alignment horizontal="center" vertical="top"/>
      <protection locked="0"/>
    </xf>
    <xf numFmtId="38" fontId="15" fillId="7" borderId="8" xfId="0" applyNumberFormat="1" applyFont="1" applyFill="1" applyBorder="1" applyAlignment="1" applyProtection="1">
      <alignment horizontal="center" vertical="top"/>
      <protection locked="0"/>
    </xf>
    <xf numFmtId="1" fontId="15" fillId="3" borderId="8" xfId="0" applyNumberFormat="1" applyFont="1" applyFill="1" applyBorder="1" applyAlignment="1" applyProtection="1">
      <alignment horizontal="center" vertical="top"/>
      <protection locked="0"/>
    </xf>
    <xf numFmtId="0" fontId="15" fillId="3" borderId="8" xfId="0" applyFont="1" applyFill="1" applyBorder="1" applyAlignment="1" applyProtection="1">
      <alignment horizontal="center" vertical="top"/>
      <protection locked="0"/>
    </xf>
    <xf numFmtId="0" fontId="15" fillId="6" borderId="8" xfId="0" applyFont="1" applyFill="1" applyBorder="1" applyAlignment="1" applyProtection="1">
      <alignment horizontal="center" vertical="top"/>
      <protection locked="0"/>
    </xf>
    <xf numFmtId="1" fontId="16" fillId="0" borderId="8" xfId="0" applyNumberFormat="1" applyFont="1" applyBorder="1" applyAlignment="1" applyProtection="1">
      <alignment horizontal="center" vertical="center"/>
      <protection locked="0"/>
    </xf>
    <xf numFmtId="1" fontId="15" fillId="20" borderId="8" xfId="0" applyNumberFormat="1" applyFont="1" applyFill="1" applyBorder="1" applyAlignment="1" applyProtection="1">
      <alignment horizontal="center" vertical="center"/>
      <protection locked="0"/>
    </xf>
    <xf numFmtId="0" fontId="15" fillId="20" borderId="8" xfId="0" applyFont="1" applyFill="1" applyBorder="1" applyAlignment="1" applyProtection="1">
      <alignment horizontal="center" vertical="center"/>
      <protection locked="0"/>
    </xf>
    <xf numFmtId="38" fontId="15" fillId="20" borderId="8" xfId="0" applyNumberFormat="1" applyFont="1" applyFill="1" applyBorder="1" applyAlignment="1" applyProtection="1">
      <alignment horizontal="center" vertical="center"/>
      <protection locked="0"/>
    </xf>
    <xf numFmtId="1" fontId="16" fillId="5" borderId="8" xfId="0" applyNumberFormat="1" applyFont="1" applyFill="1" applyBorder="1" applyAlignment="1" applyProtection="1">
      <alignment horizontal="center" vertical="center"/>
      <protection locked="0"/>
    </xf>
    <xf numFmtId="14" fontId="15" fillId="21" borderId="7" xfId="0" applyNumberFormat="1" applyFont="1" applyFill="1" applyBorder="1" applyAlignment="1" applyProtection="1">
      <alignment horizontal="center" vertical="center"/>
      <protection locked="0"/>
    </xf>
    <xf numFmtId="1" fontId="15" fillId="21" borderId="8" xfId="0" applyNumberFormat="1" applyFont="1" applyFill="1" applyBorder="1" applyAlignment="1" applyProtection="1">
      <alignment horizontal="center" vertical="center"/>
      <protection locked="0"/>
    </xf>
    <xf numFmtId="0" fontId="15" fillId="21" borderId="8" xfId="0" applyFont="1" applyFill="1" applyBorder="1" applyAlignment="1" applyProtection="1">
      <alignment horizontal="center" vertical="center"/>
      <protection locked="0"/>
    </xf>
    <xf numFmtId="38" fontId="15" fillId="21" borderId="8" xfId="0" applyNumberFormat="1" applyFont="1" applyFill="1" applyBorder="1" applyAlignment="1" applyProtection="1">
      <alignment horizontal="center" vertical="center"/>
      <protection locked="0"/>
    </xf>
    <xf numFmtId="14" fontId="15" fillId="17" borderId="7" xfId="0" applyNumberFormat="1" applyFont="1" applyFill="1" applyBorder="1" applyAlignment="1" applyProtection="1">
      <alignment horizontal="center" vertical="center"/>
      <protection locked="0"/>
    </xf>
    <xf numFmtId="38" fontId="16" fillId="5" borderId="8" xfId="0" applyNumberFormat="1" applyFont="1" applyFill="1" applyBorder="1" applyAlignment="1" applyProtection="1">
      <alignment horizontal="center" vertical="center"/>
      <protection locked="0"/>
    </xf>
    <xf numFmtId="1" fontId="10" fillId="0" borderId="0" xfId="0" applyNumberFormat="1" applyFont="1"/>
    <xf numFmtId="0" fontId="10" fillId="0" borderId="0" xfId="0" applyFont="1"/>
    <xf numFmtId="38" fontId="10" fillId="0" borderId="0" xfId="0" applyNumberFormat="1" applyFont="1" applyAlignment="1">
      <alignment horizontal="center" vertical="center"/>
    </xf>
    <xf numFmtId="10" fontId="10" fillId="0" borderId="0" xfId="1" applyNumberFormat="1" applyFont="1" applyAlignment="1">
      <alignment horizontal="center" vertical="center"/>
    </xf>
    <xf numFmtId="10" fontId="7" fillId="0" borderId="0" xfId="1" applyNumberFormat="1" applyFont="1" applyAlignment="1">
      <alignment horizontal="center" vertical="center"/>
    </xf>
    <xf numFmtId="0" fontId="7" fillId="0" borderId="1" xfId="0" applyFont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ER/Downloads/Users/Heang/Downloads/statement_20191101_20200430%20%20Nov,%202019%20to%20April,%2020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Apr"/>
    </sheetNames>
    <sheetDataSet>
      <sheetData sheetId="0"/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37635-4A42-419C-B0B5-3E32F5823453}">
  <sheetPr filterMode="1">
    <pageSetUpPr fitToPage="1"/>
  </sheetPr>
  <dimension ref="A1:H86"/>
  <sheetViews>
    <sheetView tabSelected="1" zoomScale="83" zoomScaleNormal="83" workbookViewId="0">
      <pane xSplit="7" ySplit="3" topLeftCell="H4" activePane="bottomRight" state="frozen"/>
      <selection pane="topRight" activeCell="K1" sqref="K1"/>
      <selection pane="bottomLeft" activeCell="A4" sqref="A4"/>
      <selection pane="bottomRight" activeCell="D85" sqref="D85"/>
    </sheetView>
  </sheetViews>
  <sheetFormatPr defaultColWidth="12.5546875" defaultRowHeight="21" customHeight="1" x14ac:dyDescent="0.8"/>
  <cols>
    <col min="1" max="1" width="12.5546875" style="7" customWidth="1"/>
    <col min="2" max="2" width="30.77734375" style="7" customWidth="1"/>
    <col min="3" max="3" width="16.44140625" style="160" customWidth="1"/>
    <col min="4" max="4" width="28.5546875" style="161" customWidth="1"/>
    <col min="5" max="5" width="12.5546875" style="161" customWidth="1"/>
    <col min="6" max="6" width="13.5546875" style="162" customWidth="1"/>
    <col min="7" max="7" width="13" style="6" customWidth="1"/>
    <col min="8" max="8" width="12.5546875" style="47"/>
    <col min="9" max="16384" width="12.5546875" style="7"/>
  </cols>
  <sheetData>
    <row r="1" spans="1:8" ht="42" thickBot="1" x14ac:dyDescent="0.85">
      <c r="A1" s="1" t="e">
        <f>#REF!-#REF!+1</f>
        <v>#REF!</v>
      </c>
      <c r="B1" s="1" t="e">
        <f>#REF!-#REF!+1</f>
        <v>#REF!</v>
      </c>
      <c r="C1" s="2"/>
      <c r="D1" s="3" t="s">
        <v>0</v>
      </c>
      <c r="E1" s="4"/>
      <c r="F1" s="4"/>
      <c r="G1" s="5"/>
    </row>
    <row r="2" spans="1:8" s="13" customFormat="1" ht="24.6" customHeight="1" thickTop="1" thickBot="1" x14ac:dyDescent="0.85">
      <c r="A2" s="8"/>
      <c r="B2" s="8"/>
      <c r="C2" s="9"/>
      <c r="D2" s="10"/>
      <c r="E2" s="11"/>
      <c r="F2" s="11"/>
      <c r="G2" s="12"/>
      <c r="H2" s="165"/>
    </row>
    <row r="3" spans="1:8" ht="41.85" customHeight="1" thickTop="1" thickBot="1" x14ac:dyDescent="0.85">
      <c r="A3" s="14" t="s">
        <v>34</v>
      </c>
      <c r="B3" s="14" t="s">
        <v>33</v>
      </c>
      <c r="C3" s="15" t="s">
        <v>1</v>
      </c>
      <c r="D3" s="16" t="s">
        <v>2</v>
      </c>
      <c r="E3" s="17" t="s">
        <v>3</v>
      </c>
      <c r="F3" s="18" t="s">
        <v>4</v>
      </c>
      <c r="G3" s="18" t="s">
        <v>5</v>
      </c>
    </row>
    <row r="4" spans="1:8" ht="21" hidden="1" customHeight="1" x14ac:dyDescent="0.8">
      <c r="A4" s="23">
        <v>45625</v>
      </c>
      <c r="B4" s="23">
        <v>45660</v>
      </c>
      <c r="C4" s="24" t="s">
        <v>6</v>
      </c>
      <c r="D4" s="25" t="s">
        <v>7</v>
      </c>
      <c r="E4" s="26">
        <v>1050</v>
      </c>
      <c r="F4" s="25">
        <v>1000</v>
      </c>
      <c r="G4" s="20">
        <f t="shared" ref="G4:G10" si="0">IF(ISBLANK(A4),"",E4*F4)</f>
        <v>1050000</v>
      </c>
      <c r="H4" s="47">
        <v>1</v>
      </c>
    </row>
    <row r="5" spans="1:8" ht="21" hidden="1" customHeight="1" x14ac:dyDescent="0.8">
      <c r="A5" s="27">
        <v>45627</v>
      </c>
      <c r="B5" s="27">
        <v>45661</v>
      </c>
      <c r="C5" s="28" t="s">
        <v>10</v>
      </c>
      <c r="D5" s="29" t="s">
        <v>7</v>
      </c>
      <c r="E5" s="30">
        <f>793+105</f>
        <v>898</v>
      </c>
      <c r="F5" s="29">
        <v>1000</v>
      </c>
      <c r="G5" s="20">
        <f t="shared" si="0"/>
        <v>898000</v>
      </c>
      <c r="H5" s="47">
        <v>2</v>
      </c>
    </row>
    <row r="6" spans="1:8" ht="21" hidden="1" customHeight="1" x14ac:dyDescent="0.8">
      <c r="A6" s="33">
        <v>45629</v>
      </c>
      <c r="B6" s="33">
        <v>45662</v>
      </c>
      <c r="C6" s="34" t="s">
        <v>11</v>
      </c>
      <c r="D6" s="35" t="s">
        <v>7</v>
      </c>
      <c r="E6" s="36">
        <v>505</v>
      </c>
      <c r="F6" s="37">
        <v>1000</v>
      </c>
      <c r="G6" s="20">
        <f t="shared" si="0"/>
        <v>505000</v>
      </c>
      <c r="H6" s="47">
        <v>3</v>
      </c>
    </row>
    <row r="7" spans="1:8" ht="21" hidden="1" customHeight="1" x14ac:dyDescent="0.8">
      <c r="A7" s="38">
        <v>45632</v>
      </c>
      <c r="B7" s="38">
        <v>45297</v>
      </c>
      <c r="C7" s="39" t="s">
        <v>12</v>
      </c>
      <c r="D7" s="40" t="s">
        <v>7</v>
      </c>
      <c r="E7" s="40">
        <f>670+245</f>
        <v>915</v>
      </c>
      <c r="F7" s="41">
        <v>1000</v>
      </c>
      <c r="G7" s="20">
        <f t="shared" si="0"/>
        <v>915000</v>
      </c>
      <c r="H7" s="47">
        <v>4</v>
      </c>
    </row>
    <row r="8" spans="1:8" ht="21" hidden="1" customHeight="1" x14ac:dyDescent="0.8">
      <c r="A8" s="42">
        <v>45631</v>
      </c>
      <c r="B8" s="42">
        <v>45298</v>
      </c>
      <c r="C8" s="43" t="s">
        <v>13</v>
      </c>
      <c r="D8" s="44" t="s">
        <v>7</v>
      </c>
      <c r="E8" s="45">
        <f>515+605+130</f>
        <v>1250</v>
      </c>
      <c r="F8" s="46">
        <v>1000</v>
      </c>
      <c r="G8" s="20">
        <f t="shared" si="0"/>
        <v>1250000</v>
      </c>
      <c r="H8" s="47">
        <v>5</v>
      </c>
    </row>
    <row r="9" spans="1:8" ht="21" customHeight="1" x14ac:dyDescent="0.8">
      <c r="A9" s="53">
        <v>45635</v>
      </c>
      <c r="B9" s="53">
        <v>45671</v>
      </c>
      <c r="C9" s="43" t="s">
        <v>14</v>
      </c>
      <c r="D9" s="44" t="s">
        <v>9</v>
      </c>
      <c r="E9" s="31">
        <f>362+125+135+161.5+216+249</f>
        <v>1248.5</v>
      </c>
      <c r="F9" s="32">
        <v>1500</v>
      </c>
      <c r="G9" s="20">
        <f t="shared" si="0"/>
        <v>1872750</v>
      </c>
      <c r="H9" s="47">
        <v>6</v>
      </c>
    </row>
    <row r="10" spans="1:8" ht="21" hidden="1" customHeight="1" x14ac:dyDescent="0.8">
      <c r="A10" s="49">
        <v>45633</v>
      </c>
      <c r="B10" s="49">
        <v>45301</v>
      </c>
      <c r="C10" s="22" t="s">
        <v>15</v>
      </c>
      <c r="D10" s="48" t="s">
        <v>7</v>
      </c>
      <c r="E10" s="19">
        <f>540+605</f>
        <v>1145</v>
      </c>
      <c r="F10" s="21">
        <v>1000</v>
      </c>
      <c r="G10" s="20">
        <f t="shared" si="0"/>
        <v>1145000</v>
      </c>
      <c r="H10" s="47">
        <v>7</v>
      </c>
    </row>
    <row r="11" spans="1:8" ht="21" hidden="1" customHeight="1" x14ac:dyDescent="0.8">
      <c r="A11" s="53">
        <v>45637</v>
      </c>
      <c r="B11" s="53">
        <v>45669</v>
      </c>
      <c r="C11" s="50" t="s">
        <v>16</v>
      </c>
      <c r="D11" s="51" t="s">
        <v>7</v>
      </c>
      <c r="E11" s="51">
        <f>670+529</f>
        <v>1199</v>
      </c>
      <c r="F11" s="52">
        <v>1000</v>
      </c>
      <c r="G11" s="20">
        <f>IF(ISBLANK(#REF!),"",E11*F11)</f>
        <v>1199000</v>
      </c>
      <c r="H11" s="47">
        <v>8</v>
      </c>
    </row>
    <row r="12" spans="1:8" ht="21" hidden="1" customHeight="1" x14ac:dyDescent="0.8">
      <c r="A12" s="61">
        <v>45639</v>
      </c>
      <c r="B12" s="61">
        <v>45671</v>
      </c>
      <c r="C12" s="62" t="s">
        <v>17</v>
      </c>
      <c r="D12" s="63" t="s">
        <v>7</v>
      </c>
      <c r="E12" s="63">
        <f>170+680</f>
        <v>850</v>
      </c>
      <c r="F12" s="64">
        <v>1000</v>
      </c>
      <c r="G12" s="57">
        <f>IF(ISBLANK(A12),"",E12*F12)</f>
        <v>850000</v>
      </c>
      <c r="H12" s="47">
        <v>9</v>
      </c>
    </row>
    <row r="13" spans="1:8" ht="21" hidden="1" customHeight="1" x14ac:dyDescent="0.8">
      <c r="A13" s="67">
        <v>45641</v>
      </c>
      <c r="B13" s="67">
        <v>45673</v>
      </c>
      <c r="C13" s="70" t="s">
        <v>18</v>
      </c>
      <c r="D13" s="71" t="s">
        <v>7</v>
      </c>
      <c r="E13" s="73">
        <f>185+505+440</f>
        <v>1130</v>
      </c>
      <c r="F13" s="58">
        <v>1000</v>
      </c>
      <c r="G13" s="57">
        <f>IF(ISBLANK(A13),"",E13*F13)</f>
        <v>1130000</v>
      </c>
      <c r="H13" s="47">
        <v>10</v>
      </c>
    </row>
    <row r="14" spans="1:8" ht="21" hidden="1" customHeight="1" x14ac:dyDescent="0.8">
      <c r="A14" s="67">
        <v>45643</v>
      </c>
      <c r="B14" s="67">
        <v>45674</v>
      </c>
      <c r="C14" s="75" t="s">
        <v>19</v>
      </c>
      <c r="D14" s="54" t="s">
        <v>7</v>
      </c>
      <c r="E14" s="73">
        <f>475+495</f>
        <v>970</v>
      </c>
      <c r="F14" s="58">
        <v>1000</v>
      </c>
      <c r="G14" s="57">
        <f>IF(ISBLANK(A14),"",E14*F14)</f>
        <v>970000</v>
      </c>
      <c r="H14" s="47">
        <v>11</v>
      </c>
    </row>
    <row r="15" spans="1:8" ht="21" hidden="1" customHeight="1" x14ac:dyDescent="0.8">
      <c r="A15" s="82">
        <v>45655</v>
      </c>
      <c r="B15" s="82">
        <v>45677</v>
      </c>
      <c r="C15" s="62" t="s">
        <v>20</v>
      </c>
      <c r="D15" s="63" t="s">
        <v>7</v>
      </c>
      <c r="E15" s="65">
        <f>590+450</f>
        <v>1040</v>
      </c>
      <c r="F15" s="80">
        <v>1000</v>
      </c>
      <c r="G15" s="57">
        <f>IF(ISBLANK(A15),"",E15*F15)</f>
        <v>1040000</v>
      </c>
      <c r="H15" s="47">
        <v>12</v>
      </c>
    </row>
    <row r="16" spans="1:8" ht="21" hidden="1" customHeight="1" x14ac:dyDescent="0.8">
      <c r="A16" s="66">
        <v>45647</v>
      </c>
      <c r="B16" s="66">
        <v>45679</v>
      </c>
      <c r="C16" s="62" t="s">
        <v>21</v>
      </c>
      <c r="D16" s="63" t="s">
        <v>7</v>
      </c>
      <c r="E16" s="55">
        <f>245+512</f>
        <v>757</v>
      </c>
      <c r="F16" s="56">
        <v>1000</v>
      </c>
      <c r="G16" s="57">
        <f>IF(ISBLANK(#REF!),"",E16*F16)</f>
        <v>757000</v>
      </c>
      <c r="H16" s="47">
        <v>13</v>
      </c>
    </row>
    <row r="17" spans="1:8" ht="21" hidden="1" customHeight="1" x14ac:dyDescent="0.8">
      <c r="A17" s="88">
        <v>45648</v>
      </c>
      <c r="B17" s="88">
        <v>45682</v>
      </c>
      <c r="C17" s="89" t="s">
        <v>22</v>
      </c>
      <c r="D17" s="90" t="s">
        <v>7</v>
      </c>
      <c r="E17" s="91">
        <v>381</v>
      </c>
      <c r="F17" s="92">
        <v>1000</v>
      </c>
      <c r="G17" s="57">
        <f>IF(ISBLANK(A17),"",E17*F17)</f>
        <v>381000</v>
      </c>
      <c r="H17" s="47">
        <v>14</v>
      </c>
    </row>
    <row r="18" spans="1:8" ht="21" hidden="1" customHeight="1" x14ac:dyDescent="0.8">
      <c r="A18" s="97">
        <v>45658</v>
      </c>
      <c r="B18" s="97">
        <v>45689</v>
      </c>
      <c r="C18" s="94" t="s">
        <v>23</v>
      </c>
      <c r="D18" s="95" t="s">
        <v>7</v>
      </c>
      <c r="E18" s="94">
        <f>260+503+110</f>
        <v>873</v>
      </c>
      <c r="F18" s="96">
        <v>1000</v>
      </c>
      <c r="G18" s="57">
        <f>IF(ISBLANK(A18),"",E18*F18)</f>
        <v>873000</v>
      </c>
      <c r="H18" s="47">
        <v>15</v>
      </c>
    </row>
    <row r="19" spans="1:8" ht="21" hidden="1" customHeight="1" x14ac:dyDescent="0.8">
      <c r="A19" s="67">
        <v>45649</v>
      </c>
      <c r="B19" s="67">
        <v>45687</v>
      </c>
      <c r="C19" s="94" t="s">
        <v>24</v>
      </c>
      <c r="D19" s="95" t="s">
        <v>7</v>
      </c>
      <c r="E19" s="73">
        <v>60</v>
      </c>
      <c r="F19" s="58">
        <v>1000</v>
      </c>
      <c r="G19" s="57">
        <f>IF(ISBLANK(A19),"",E19*F19)</f>
        <v>60000</v>
      </c>
      <c r="H19" s="47">
        <v>16</v>
      </c>
    </row>
    <row r="20" spans="1:8" ht="21" hidden="1" customHeight="1" x14ac:dyDescent="0.8">
      <c r="A20" s="67">
        <v>45651</v>
      </c>
      <c r="B20" s="67">
        <v>45687</v>
      </c>
      <c r="C20" s="94" t="s">
        <v>25</v>
      </c>
      <c r="D20" s="95" t="s">
        <v>7</v>
      </c>
      <c r="E20" s="73">
        <v>100</v>
      </c>
      <c r="F20" s="58">
        <v>1000</v>
      </c>
      <c r="G20" s="57">
        <f>IF(ISBLANK(A20),"",E20*F20)</f>
        <v>100000</v>
      </c>
      <c r="H20" s="47">
        <v>17</v>
      </c>
    </row>
    <row r="21" spans="1:8" ht="21" customHeight="1" x14ac:dyDescent="0.8">
      <c r="A21" s="67">
        <v>45653</v>
      </c>
      <c r="B21" s="67">
        <v>45695</v>
      </c>
      <c r="C21" s="75" t="s">
        <v>26</v>
      </c>
      <c r="D21" s="54" t="s">
        <v>9</v>
      </c>
      <c r="E21" s="73">
        <f>215+200+105+76+102+16</f>
        <v>714</v>
      </c>
      <c r="F21" s="58">
        <v>1500</v>
      </c>
      <c r="G21" s="57">
        <f>IF(ISBLANK(#REF!),"",E21*F21)</f>
        <v>1071000</v>
      </c>
      <c r="H21" s="47">
        <v>18</v>
      </c>
    </row>
    <row r="22" spans="1:8" ht="21" hidden="1" customHeight="1" x14ac:dyDescent="0.8">
      <c r="A22" s="103">
        <v>45656</v>
      </c>
      <c r="B22" s="103">
        <v>45692</v>
      </c>
      <c r="C22" s="104" t="s">
        <v>27</v>
      </c>
      <c r="D22" s="105" t="s">
        <v>7</v>
      </c>
      <c r="E22" s="104">
        <f>230+295+367</f>
        <v>892</v>
      </c>
      <c r="F22" s="106">
        <v>1000</v>
      </c>
      <c r="G22" s="57">
        <f>IF(ISBLANK(A22),"",E22*F22)</f>
        <v>892000</v>
      </c>
      <c r="H22" s="47">
        <v>19</v>
      </c>
    </row>
    <row r="23" spans="1:8" ht="21" hidden="1" customHeight="1" x14ac:dyDescent="0.8">
      <c r="A23" s="79">
        <v>45661</v>
      </c>
      <c r="B23" s="79">
        <v>45694</v>
      </c>
      <c r="C23" s="81" t="s">
        <v>6</v>
      </c>
      <c r="D23" s="63" t="s">
        <v>7</v>
      </c>
      <c r="E23" s="107">
        <f>430+130+341+432</f>
        <v>1333</v>
      </c>
      <c r="F23" s="64">
        <v>1000</v>
      </c>
      <c r="G23" s="57">
        <f>IF(ISBLANK(A23),"",E23*F23)</f>
        <v>1333000</v>
      </c>
      <c r="H23" s="47">
        <v>20</v>
      </c>
    </row>
    <row r="24" spans="1:8" ht="21" hidden="1" customHeight="1" x14ac:dyDescent="0.8">
      <c r="A24" s="79">
        <v>45664</v>
      </c>
      <c r="B24" s="79">
        <v>45699</v>
      </c>
      <c r="C24" s="81" t="s">
        <v>28</v>
      </c>
      <c r="D24" s="63" t="s">
        <v>7</v>
      </c>
      <c r="E24" s="117">
        <f>53+510+500</f>
        <v>1063</v>
      </c>
      <c r="F24" s="64">
        <v>1000</v>
      </c>
      <c r="G24" s="57">
        <f>IF(ISBLANK(A24),"",E24*F24)</f>
        <v>1063000</v>
      </c>
      <c r="H24" s="47">
        <v>21</v>
      </c>
    </row>
    <row r="25" spans="1:8" ht="21" hidden="1" customHeight="1" x14ac:dyDescent="0.8">
      <c r="A25" s="97">
        <v>45662</v>
      </c>
      <c r="B25" s="97">
        <v>45701</v>
      </c>
      <c r="C25" s="81" t="s">
        <v>10</v>
      </c>
      <c r="D25" s="63" t="s">
        <v>7</v>
      </c>
      <c r="E25" s="101">
        <f>460+567+270</f>
        <v>1297</v>
      </c>
      <c r="F25" s="58">
        <v>1000</v>
      </c>
      <c r="G25" s="57">
        <f>IF(ISBLANK(A25),"",E25*F25)</f>
        <v>1297000</v>
      </c>
      <c r="H25" s="47">
        <v>22</v>
      </c>
    </row>
    <row r="26" spans="1:8" ht="21" customHeight="1" x14ac:dyDescent="0.8">
      <c r="A26" s="67">
        <v>45665</v>
      </c>
      <c r="B26" s="67">
        <v>45703</v>
      </c>
      <c r="C26" s="81" t="s">
        <v>11</v>
      </c>
      <c r="D26" s="63" t="s">
        <v>9</v>
      </c>
      <c r="E26" s="101">
        <f>113+150+175+160+113</f>
        <v>711</v>
      </c>
      <c r="F26" s="58">
        <v>1500</v>
      </c>
      <c r="G26" s="57">
        <f>IF(ISBLANK(#REF!),"",E26*F26)</f>
        <v>1066500</v>
      </c>
      <c r="H26" s="47">
        <v>23</v>
      </c>
    </row>
    <row r="27" spans="1:8" ht="21" hidden="1" customHeight="1" x14ac:dyDescent="0.8">
      <c r="A27" s="108">
        <v>45670</v>
      </c>
      <c r="B27" s="108">
        <v>45702</v>
      </c>
      <c r="C27" s="109" t="s">
        <v>15</v>
      </c>
      <c r="D27" s="110" t="s">
        <v>7</v>
      </c>
      <c r="E27" s="119">
        <f>400+395</f>
        <v>795</v>
      </c>
      <c r="F27" s="111">
        <v>1000</v>
      </c>
      <c r="G27" s="57">
        <f t="shared" ref="G27:G36" si="1">IF(ISBLANK(A27),"",E27*F27)</f>
        <v>795000</v>
      </c>
      <c r="H27" s="47">
        <v>24</v>
      </c>
    </row>
    <row r="28" spans="1:8" ht="21" hidden="1" customHeight="1" x14ac:dyDescent="0.8">
      <c r="A28" s="88">
        <v>45669</v>
      </c>
      <c r="B28" s="88">
        <v>45703</v>
      </c>
      <c r="C28" s="89" t="s">
        <v>13</v>
      </c>
      <c r="D28" s="90" t="s">
        <v>7</v>
      </c>
      <c r="E28" s="91">
        <f>703+230</f>
        <v>933</v>
      </c>
      <c r="F28" s="92">
        <v>1000</v>
      </c>
      <c r="G28" s="57">
        <f t="shared" si="1"/>
        <v>933000</v>
      </c>
      <c r="H28" s="47">
        <v>25</v>
      </c>
    </row>
    <row r="29" spans="1:8" ht="21" hidden="1" customHeight="1" x14ac:dyDescent="0.8">
      <c r="A29" s="74">
        <v>45671</v>
      </c>
      <c r="B29" s="74">
        <v>45705</v>
      </c>
      <c r="C29" s="75" t="s">
        <v>14</v>
      </c>
      <c r="D29" s="54" t="s">
        <v>7</v>
      </c>
      <c r="E29" s="112">
        <f>350+650</f>
        <v>1000</v>
      </c>
      <c r="F29" s="76">
        <v>1000</v>
      </c>
      <c r="G29" s="57">
        <f t="shared" si="1"/>
        <v>1000000</v>
      </c>
      <c r="H29" s="47">
        <v>26</v>
      </c>
    </row>
    <row r="30" spans="1:8" ht="21" hidden="1" customHeight="1" x14ac:dyDescent="0.8">
      <c r="A30" s="67">
        <v>45672</v>
      </c>
      <c r="B30" s="67">
        <v>45706</v>
      </c>
      <c r="C30" s="78" t="s">
        <v>16</v>
      </c>
      <c r="D30" s="59" t="s">
        <v>7</v>
      </c>
      <c r="E30" s="101">
        <f>715+350</f>
        <v>1065</v>
      </c>
      <c r="F30" s="58">
        <v>1000</v>
      </c>
      <c r="G30" s="57">
        <f t="shared" si="1"/>
        <v>1065000</v>
      </c>
      <c r="H30" s="47">
        <v>27</v>
      </c>
    </row>
    <row r="31" spans="1:8" ht="21" hidden="1" customHeight="1" x14ac:dyDescent="0.8">
      <c r="A31" s="67">
        <v>45673</v>
      </c>
      <c r="B31" s="67">
        <v>45707</v>
      </c>
      <c r="C31" s="81" t="s">
        <v>17</v>
      </c>
      <c r="D31" s="63" t="s">
        <v>7</v>
      </c>
      <c r="E31" s="81">
        <f>220+45</f>
        <v>265</v>
      </c>
      <c r="F31" s="64">
        <v>1000</v>
      </c>
      <c r="G31" s="57">
        <f t="shared" si="1"/>
        <v>265000</v>
      </c>
      <c r="H31" s="47">
        <v>28</v>
      </c>
    </row>
    <row r="32" spans="1:8" ht="21" hidden="1" customHeight="1" x14ac:dyDescent="0.8">
      <c r="A32" s="82"/>
      <c r="B32" s="82">
        <v>45708</v>
      </c>
      <c r="C32" s="83" t="s">
        <v>31</v>
      </c>
      <c r="D32" s="84" t="s">
        <v>7</v>
      </c>
      <c r="E32" s="83">
        <v>290</v>
      </c>
      <c r="F32" s="85">
        <v>1000</v>
      </c>
      <c r="G32" s="57">
        <f>E32*F32</f>
        <v>290000</v>
      </c>
      <c r="H32" s="47">
        <v>29</v>
      </c>
    </row>
    <row r="33" spans="1:8" ht="21" hidden="1" customHeight="1" x14ac:dyDescent="0.8">
      <c r="A33" s="67">
        <v>46012</v>
      </c>
      <c r="B33" s="67">
        <v>45708</v>
      </c>
      <c r="C33" s="83" t="s">
        <v>30</v>
      </c>
      <c r="D33" s="84" t="s">
        <v>7</v>
      </c>
      <c r="E33" s="73">
        <f>235+420</f>
        <v>655</v>
      </c>
      <c r="F33" s="58">
        <v>1000</v>
      </c>
      <c r="G33" s="57">
        <f t="shared" si="1"/>
        <v>655000</v>
      </c>
      <c r="H33" s="47">
        <v>30</v>
      </c>
    </row>
    <row r="34" spans="1:8" ht="21" hidden="1" customHeight="1" x14ac:dyDescent="0.8">
      <c r="A34" s="67"/>
      <c r="B34" s="67">
        <v>45709</v>
      </c>
      <c r="C34" s="98" t="s">
        <v>32</v>
      </c>
      <c r="D34" s="99" t="s">
        <v>7</v>
      </c>
      <c r="E34" s="73">
        <f>160+175</f>
        <v>335</v>
      </c>
      <c r="F34" s="58">
        <v>1000</v>
      </c>
      <c r="G34" s="57">
        <f>E34*F34</f>
        <v>335000</v>
      </c>
      <c r="H34" s="47">
        <v>31</v>
      </c>
    </row>
    <row r="35" spans="1:8" ht="21" hidden="1" customHeight="1" x14ac:dyDescent="0.8">
      <c r="A35" s="108">
        <v>45674</v>
      </c>
      <c r="B35" s="108">
        <v>45710</v>
      </c>
      <c r="C35" s="109" t="s">
        <v>18</v>
      </c>
      <c r="D35" s="110" t="s">
        <v>7</v>
      </c>
      <c r="E35" s="109">
        <f>200+490</f>
        <v>690</v>
      </c>
      <c r="F35" s="111">
        <v>1000</v>
      </c>
      <c r="G35" s="57">
        <f t="shared" si="1"/>
        <v>690000</v>
      </c>
      <c r="H35" s="47">
        <v>32</v>
      </c>
    </row>
    <row r="36" spans="1:8" ht="21" hidden="1" customHeight="1" x14ac:dyDescent="0.8">
      <c r="A36" s="113">
        <v>45678</v>
      </c>
      <c r="B36" s="113">
        <v>45712</v>
      </c>
      <c r="C36" s="114" t="s">
        <v>19</v>
      </c>
      <c r="D36" s="115" t="s">
        <v>7</v>
      </c>
      <c r="E36" s="114">
        <f>300+425+300</f>
        <v>1025</v>
      </c>
      <c r="F36" s="116">
        <v>1200</v>
      </c>
      <c r="G36" s="57">
        <f t="shared" si="1"/>
        <v>1230000</v>
      </c>
      <c r="H36" s="47">
        <v>33</v>
      </c>
    </row>
    <row r="37" spans="1:8" ht="21" customHeight="1" x14ac:dyDescent="0.8">
      <c r="A37" s="77"/>
      <c r="B37" s="77">
        <v>45716</v>
      </c>
      <c r="C37" s="114" t="s">
        <v>21</v>
      </c>
      <c r="D37" s="115" t="s">
        <v>9</v>
      </c>
      <c r="E37" s="73">
        <f>41+40+40+100+50+116+125+103</f>
        <v>615</v>
      </c>
      <c r="F37" s="58">
        <v>2000</v>
      </c>
      <c r="G37" s="57">
        <f>E37*F37</f>
        <v>1230000</v>
      </c>
      <c r="H37" s="47">
        <v>34</v>
      </c>
    </row>
    <row r="38" spans="1:8" ht="21" hidden="1" customHeight="1" x14ac:dyDescent="0.8">
      <c r="A38" s="74">
        <v>45679</v>
      </c>
      <c r="B38" s="74">
        <v>45715</v>
      </c>
      <c r="C38" s="75" t="s">
        <v>20</v>
      </c>
      <c r="D38" s="54" t="s">
        <v>7</v>
      </c>
      <c r="E38" s="112">
        <f>120+300+204</f>
        <v>624</v>
      </c>
      <c r="F38" s="76">
        <v>1200</v>
      </c>
      <c r="G38" s="57">
        <f>E38*F38</f>
        <v>748800</v>
      </c>
      <c r="H38" s="47">
        <v>35</v>
      </c>
    </row>
    <row r="39" spans="1:8" ht="20.25" customHeight="1" x14ac:dyDescent="0.8">
      <c r="A39" s="79">
        <v>45667</v>
      </c>
      <c r="B39" s="79">
        <v>45717</v>
      </c>
      <c r="C39" s="81" t="s">
        <v>12</v>
      </c>
      <c r="D39" s="63" t="s">
        <v>9</v>
      </c>
      <c r="E39" s="81">
        <v>100</v>
      </c>
      <c r="F39" s="64">
        <v>2000</v>
      </c>
      <c r="G39" s="120">
        <f>IF(ISBLANK(A39),"",E39*F39)</f>
        <v>200000</v>
      </c>
      <c r="H39" s="47">
        <v>36</v>
      </c>
    </row>
    <row r="40" spans="1:8" ht="20.25" customHeight="1" x14ac:dyDescent="0.8">
      <c r="A40" s="67"/>
      <c r="B40" s="67">
        <v>45722</v>
      </c>
      <c r="C40" s="98" t="s">
        <v>23</v>
      </c>
      <c r="D40" s="99" t="s">
        <v>9</v>
      </c>
      <c r="E40" s="73">
        <f>10+100+105+120+212+47</f>
        <v>594</v>
      </c>
      <c r="F40" s="58">
        <v>2000</v>
      </c>
      <c r="G40" s="57">
        <f>IF(ISBLANK(#REF!),"",E40*F40)</f>
        <v>1188000</v>
      </c>
      <c r="H40" s="47">
        <v>37</v>
      </c>
    </row>
    <row r="41" spans="1:8" ht="20.25" hidden="1" customHeight="1" x14ac:dyDescent="0.8">
      <c r="A41" s="79"/>
      <c r="B41" s="79">
        <v>45723</v>
      </c>
      <c r="C41" s="86" t="s">
        <v>27</v>
      </c>
      <c r="D41" s="68" t="s">
        <v>7</v>
      </c>
      <c r="E41" s="121">
        <f>210+210+213+205+95</f>
        <v>933</v>
      </c>
      <c r="F41" s="122">
        <v>2500</v>
      </c>
      <c r="G41" s="57">
        <f>IF(ISBLANK(#REF!),"",E41*F41)</f>
        <v>2332500</v>
      </c>
      <c r="H41" s="47">
        <v>38</v>
      </c>
    </row>
    <row r="42" spans="1:8" ht="20.25" hidden="1" customHeight="1" x14ac:dyDescent="0.8">
      <c r="A42" s="69"/>
      <c r="B42" s="69">
        <v>45725</v>
      </c>
      <c r="C42" s="81" t="s">
        <v>22</v>
      </c>
      <c r="D42" s="63" t="s">
        <v>7</v>
      </c>
      <c r="E42" s="73">
        <f>155+300+185</f>
        <v>640</v>
      </c>
      <c r="F42" s="58">
        <v>2500</v>
      </c>
      <c r="G42" s="57">
        <f>IF(ISBLANK(#REF!),"",E42*F42)</f>
        <v>1600000</v>
      </c>
      <c r="H42" s="47">
        <v>39</v>
      </c>
    </row>
    <row r="43" spans="1:8" ht="20.25" hidden="1" customHeight="1" x14ac:dyDescent="0.8">
      <c r="A43" s="79"/>
      <c r="B43" s="79">
        <v>45728</v>
      </c>
      <c r="C43" s="81" t="s">
        <v>6</v>
      </c>
      <c r="D43" s="63" t="s">
        <v>7</v>
      </c>
      <c r="E43" s="81">
        <f>180+308+230+20</f>
        <v>738</v>
      </c>
      <c r="F43" s="64">
        <v>2000</v>
      </c>
      <c r="G43" s="57">
        <f>IF(ISBLANK(#REF!),"",E43*F43)</f>
        <v>1476000</v>
      </c>
      <c r="H43" s="47">
        <v>40</v>
      </c>
    </row>
    <row r="44" spans="1:8" ht="20.25" hidden="1" customHeight="1" x14ac:dyDescent="0.8">
      <c r="A44" s="67"/>
      <c r="B44" s="67">
        <v>45728</v>
      </c>
      <c r="C44" s="81" t="s">
        <v>26</v>
      </c>
      <c r="D44" s="63" t="s">
        <v>7</v>
      </c>
      <c r="E44" s="73">
        <v>150</v>
      </c>
      <c r="F44" s="58">
        <v>2000</v>
      </c>
      <c r="G44" s="57">
        <f>IF(ISBLANK(#REF!),"",E44*F44)</f>
        <v>300000</v>
      </c>
      <c r="H44" s="47">
        <v>41</v>
      </c>
    </row>
    <row r="45" spans="1:8" ht="20.25" hidden="1" customHeight="1" x14ac:dyDescent="0.8">
      <c r="A45" s="74"/>
      <c r="B45" s="74">
        <v>45730</v>
      </c>
      <c r="C45" s="75" t="s">
        <v>10</v>
      </c>
      <c r="D45" s="54" t="s">
        <v>7</v>
      </c>
      <c r="E45" s="75">
        <f>205+355</f>
        <v>560</v>
      </c>
      <c r="F45" s="76">
        <v>1500</v>
      </c>
      <c r="G45" s="57">
        <f>IF(ISBLANK(#REF!),"",E45*F45)</f>
        <v>840000</v>
      </c>
      <c r="H45" s="47">
        <v>42</v>
      </c>
    </row>
    <row r="46" spans="1:8" ht="20.25" hidden="1" customHeight="1" x14ac:dyDescent="0.8">
      <c r="A46" s="67"/>
      <c r="B46" s="67">
        <v>45730</v>
      </c>
      <c r="C46" s="75" t="s">
        <v>12</v>
      </c>
      <c r="D46" s="54" t="s">
        <v>7</v>
      </c>
      <c r="E46" s="73">
        <v>110</v>
      </c>
      <c r="F46" s="58">
        <v>1500</v>
      </c>
      <c r="G46" s="57">
        <f>IF(ISBLANK(#REF!),"",E46*F46)</f>
        <v>165000</v>
      </c>
      <c r="H46" s="47">
        <v>43</v>
      </c>
    </row>
    <row r="47" spans="1:8" ht="20.25" hidden="1" customHeight="1" x14ac:dyDescent="0.8">
      <c r="A47" s="82"/>
      <c r="B47" s="82">
        <v>45733</v>
      </c>
      <c r="C47" s="83" t="s">
        <v>11</v>
      </c>
      <c r="D47" s="84" t="s">
        <v>7</v>
      </c>
      <c r="E47" s="118">
        <f>300+250+255</f>
        <v>805</v>
      </c>
      <c r="F47" s="85">
        <v>1500</v>
      </c>
      <c r="G47" s="57">
        <f>IF(ISBLANK(#REF!),"",E47*F47)</f>
        <v>1207500</v>
      </c>
      <c r="H47" s="47">
        <v>44</v>
      </c>
    </row>
    <row r="48" spans="1:8" ht="20.25" hidden="1" customHeight="1" x14ac:dyDescent="0.8">
      <c r="A48" s="69"/>
      <c r="B48" s="69">
        <v>45735</v>
      </c>
      <c r="C48" s="70" t="s">
        <v>14</v>
      </c>
      <c r="D48" s="71" t="s">
        <v>7</v>
      </c>
      <c r="E48" s="102">
        <f>395+351</f>
        <v>746</v>
      </c>
      <c r="F48" s="72">
        <v>1500</v>
      </c>
      <c r="G48" s="57">
        <f>IF(ISBLANK(#REF!),"",E48*F48)</f>
        <v>1119000</v>
      </c>
      <c r="H48" s="47">
        <v>45</v>
      </c>
    </row>
    <row r="49" spans="1:8" ht="20.25" hidden="1" customHeight="1" x14ac:dyDescent="0.8">
      <c r="A49" s="67"/>
      <c r="B49" s="67">
        <v>45737</v>
      </c>
      <c r="C49" s="104" t="s">
        <v>29</v>
      </c>
      <c r="D49" s="105" t="s">
        <v>7</v>
      </c>
      <c r="E49" s="73">
        <f>160+525+115</f>
        <v>800</v>
      </c>
      <c r="F49" s="58">
        <v>1500</v>
      </c>
      <c r="G49" s="57">
        <f>IF(ISBLANK(#REF!),"",E49*F49)</f>
        <v>1200000</v>
      </c>
      <c r="H49" s="47">
        <v>46</v>
      </c>
    </row>
    <row r="50" spans="1:8" ht="20.25" hidden="1" customHeight="1" x14ac:dyDescent="0.8">
      <c r="A50" s="79"/>
      <c r="B50" s="79">
        <v>45739</v>
      </c>
      <c r="C50" s="81" t="s">
        <v>15</v>
      </c>
      <c r="D50" s="63" t="s">
        <v>7</v>
      </c>
      <c r="E50" s="81">
        <f>165+300+170</f>
        <v>635</v>
      </c>
      <c r="F50" s="64">
        <v>1500</v>
      </c>
      <c r="G50" s="57">
        <f>IF(ISBLANK(#REF!),"",E50*F50)</f>
        <v>952500</v>
      </c>
      <c r="H50" s="47">
        <v>47</v>
      </c>
    </row>
    <row r="51" spans="1:8" ht="20.25" hidden="1" customHeight="1" x14ac:dyDescent="0.8">
      <c r="A51" s="67"/>
      <c r="B51" s="67">
        <v>45742</v>
      </c>
      <c r="C51" s="125" t="s">
        <v>13</v>
      </c>
      <c r="D51" s="126" t="s">
        <v>7</v>
      </c>
      <c r="E51" s="125">
        <f>255+250+200+110</f>
        <v>815</v>
      </c>
      <c r="F51" s="127">
        <v>1500</v>
      </c>
      <c r="G51" s="57">
        <f>IF(ISBLANK(#REF!),"",E51*F51)</f>
        <v>1222500</v>
      </c>
      <c r="H51" s="47">
        <v>48</v>
      </c>
    </row>
    <row r="52" spans="1:8" ht="20.25" hidden="1" customHeight="1" x14ac:dyDescent="0.8">
      <c r="A52" s="97"/>
      <c r="B52" s="97">
        <v>45742</v>
      </c>
      <c r="C52" s="98" t="s">
        <v>16</v>
      </c>
      <c r="D52" s="99" t="s">
        <v>7</v>
      </c>
      <c r="E52" s="98">
        <v>80</v>
      </c>
      <c r="F52" s="100">
        <v>1500</v>
      </c>
      <c r="G52" s="57">
        <f>E52*F52</f>
        <v>120000</v>
      </c>
      <c r="H52" s="47">
        <v>49</v>
      </c>
    </row>
    <row r="53" spans="1:8" ht="20.25" hidden="1" customHeight="1" x14ac:dyDescent="0.8">
      <c r="A53" s="128"/>
      <c r="B53" s="128">
        <v>45747</v>
      </c>
      <c r="C53" s="129" t="s">
        <v>8</v>
      </c>
      <c r="D53" s="130" t="s">
        <v>7</v>
      </c>
      <c r="E53" s="129">
        <f>70+5+333+265</f>
        <v>673</v>
      </c>
      <c r="F53" s="131">
        <v>1500</v>
      </c>
      <c r="G53" s="57">
        <f t="shared" ref="G53:G81" si="2">E53*F53</f>
        <v>1009500</v>
      </c>
      <c r="H53" s="47">
        <v>50</v>
      </c>
    </row>
    <row r="54" spans="1:8" ht="20.25" hidden="1" customHeight="1" x14ac:dyDescent="0.8">
      <c r="A54" s="74"/>
      <c r="B54" s="74">
        <v>45752</v>
      </c>
      <c r="C54" s="75" t="s">
        <v>32</v>
      </c>
      <c r="D54" s="130" t="s">
        <v>7</v>
      </c>
      <c r="E54" s="75">
        <f>5+40+170+100+230</f>
        <v>545</v>
      </c>
      <c r="F54" s="76">
        <v>1500</v>
      </c>
      <c r="G54" s="57">
        <f t="shared" si="2"/>
        <v>817500</v>
      </c>
      <c r="H54" s="47">
        <v>51</v>
      </c>
    </row>
    <row r="55" spans="1:8" ht="20.25" hidden="1" customHeight="1" x14ac:dyDescent="0.8">
      <c r="A55" s="67"/>
      <c r="B55" s="67">
        <v>45755</v>
      </c>
      <c r="C55" s="136" t="s">
        <v>19</v>
      </c>
      <c r="D55" s="137" t="s">
        <v>7</v>
      </c>
      <c r="E55" s="132">
        <f>185+205</f>
        <v>390</v>
      </c>
      <c r="F55" s="133">
        <v>1000</v>
      </c>
      <c r="G55" s="57">
        <f t="shared" si="2"/>
        <v>390000</v>
      </c>
      <c r="H55" s="47">
        <v>52</v>
      </c>
    </row>
    <row r="56" spans="1:8" ht="20.25" hidden="1" customHeight="1" x14ac:dyDescent="0.8">
      <c r="A56" s="67"/>
      <c r="B56" s="67">
        <v>45756</v>
      </c>
      <c r="C56" s="138" t="s">
        <v>20</v>
      </c>
      <c r="D56" s="139" t="s">
        <v>7</v>
      </c>
      <c r="E56" s="132">
        <f>25+85</f>
        <v>110</v>
      </c>
      <c r="F56" s="133">
        <v>1000</v>
      </c>
      <c r="G56" s="57">
        <f t="shared" si="2"/>
        <v>110000</v>
      </c>
      <c r="H56" s="47">
        <v>53</v>
      </c>
    </row>
    <row r="57" spans="1:8" ht="20.25" hidden="1" customHeight="1" x14ac:dyDescent="0.8">
      <c r="A57" s="93"/>
      <c r="B57" s="93">
        <v>45757</v>
      </c>
      <c r="C57" s="140" t="s">
        <v>23</v>
      </c>
      <c r="D57" s="141" t="s">
        <v>7</v>
      </c>
      <c r="E57" s="140">
        <f>75+380</f>
        <v>455</v>
      </c>
      <c r="F57" s="142">
        <v>1000</v>
      </c>
      <c r="G57" s="57">
        <f t="shared" si="2"/>
        <v>455000</v>
      </c>
      <c r="H57" s="47">
        <v>54</v>
      </c>
    </row>
    <row r="58" spans="1:8" ht="20.25" hidden="1" customHeight="1" x14ac:dyDescent="0.8">
      <c r="A58" s="103"/>
      <c r="B58" s="103">
        <v>45758</v>
      </c>
      <c r="C58" s="143" t="s">
        <v>27</v>
      </c>
      <c r="D58" s="144" t="s">
        <v>7</v>
      </c>
      <c r="E58" s="143">
        <f>315+305</f>
        <v>620</v>
      </c>
      <c r="F58" s="145">
        <v>1000</v>
      </c>
      <c r="G58" s="57">
        <f t="shared" si="2"/>
        <v>620000</v>
      </c>
      <c r="H58" s="47">
        <v>55</v>
      </c>
    </row>
    <row r="59" spans="1:8" ht="20.25" hidden="1" customHeight="1" x14ac:dyDescent="0.8">
      <c r="A59" s="66"/>
      <c r="B59" s="66">
        <v>45766</v>
      </c>
      <c r="C59" s="134" t="s">
        <v>21</v>
      </c>
      <c r="D59" s="148" t="s">
        <v>7</v>
      </c>
      <c r="E59" s="134">
        <f>305+255+5+6+120+50+55</f>
        <v>796</v>
      </c>
      <c r="F59" s="135">
        <v>1000</v>
      </c>
      <c r="G59" s="57">
        <f t="shared" si="2"/>
        <v>796000</v>
      </c>
      <c r="H59" s="47">
        <v>56</v>
      </c>
    </row>
    <row r="60" spans="1:8" ht="20.25" hidden="1" customHeight="1" x14ac:dyDescent="0.8">
      <c r="A60" s="67"/>
      <c r="B60" s="67">
        <v>45767</v>
      </c>
      <c r="C60" s="146" t="s">
        <v>11</v>
      </c>
      <c r="D60" s="147" t="s">
        <v>7</v>
      </c>
      <c r="E60" s="101">
        <v>220</v>
      </c>
      <c r="F60" s="76">
        <v>1000</v>
      </c>
      <c r="G60" s="57">
        <f t="shared" si="2"/>
        <v>220000</v>
      </c>
      <c r="H60" s="47">
        <v>57</v>
      </c>
    </row>
    <row r="61" spans="1:8" ht="20.25" hidden="1" customHeight="1" x14ac:dyDescent="0.8">
      <c r="A61" s="77"/>
      <c r="B61" s="77">
        <v>45768</v>
      </c>
      <c r="C61" s="78" t="s">
        <v>22</v>
      </c>
      <c r="D61" s="59" t="s">
        <v>7</v>
      </c>
      <c r="E61" s="78">
        <f>220+125</f>
        <v>345</v>
      </c>
      <c r="F61" s="60">
        <v>1000</v>
      </c>
      <c r="G61" s="57">
        <f t="shared" si="2"/>
        <v>345000</v>
      </c>
      <c r="H61" s="47">
        <v>58</v>
      </c>
    </row>
    <row r="62" spans="1:8" ht="20.25" hidden="1" customHeight="1" x14ac:dyDescent="0.8">
      <c r="A62" s="67"/>
      <c r="B62" s="67">
        <v>45771</v>
      </c>
      <c r="C62" s="125" t="s">
        <v>6</v>
      </c>
      <c r="D62" s="126" t="s">
        <v>7</v>
      </c>
      <c r="E62" s="73">
        <f>105+237+260</f>
        <v>602</v>
      </c>
      <c r="F62" s="127">
        <v>1000</v>
      </c>
      <c r="G62" s="57">
        <f t="shared" si="2"/>
        <v>602000</v>
      </c>
      <c r="H62" s="47">
        <v>59</v>
      </c>
    </row>
    <row r="63" spans="1:8" ht="20.25" hidden="1" customHeight="1" x14ac:dyDescent="0.8">
      <c r="A63" s="67"/>
      <c r="B63" s="67">
        <v>45773</v>
      </c>
      <c r="C63" s="150" t="s">
        <v>24</v>
      </c>
      <c r="D63" s="151" t="s">
        <v>7</v>
      </c>
      <c r="E63" s="150">
        <f>85+400</f>
        <v>485</v>
      </c>
      <c r="F63" s="152">
        <v>700</v>
      </c>
      <c r="G63" s="57">
        <f t="shared" si="2"/>
        <v>339500</v>
      </c>
      <c r="H63" s="47">
        <v>60</v>
      </c>
    </row>
    <row r="64" spans="1:8" ht="20.25" customHeight="1" x14ac:dyDescent="0.8">
      <c r="A64" s="67"/>
      <c r="B64" s="67">
        <v>45773</v>
      </c>
      <c r="C64" s="150" t="s">
        <v>30</v>
      </c>
      <c r="D64" s="151" t="s">
        <v>9</v>
      </c>
      <c r="E64" s="73">
        <f>41+60+30</f>
        <v>131</v>
      </c>
      <c r="F64" s="58">
        <v>1500</v>
      </c>
      <c r="G64" s="57">
        <f t="shared" si="2"/>
        <v>196500</v>
      </c>
      <c r="H64" s="47">
        <v>61</v>
      </c>
    </row>
    <row r="65" spans="1:8" ht="20.25" hidden="1" customHeight="1" x14ac:dyDescent="0.8">
      <c r="A65" s="93"/>
      <c r="B65" s="93">
        <v>45775</v>
      </c>
      <c r="C65" s="94" t="s">
        <v>31</v>
      </c>
      <c r="D65" s="95" t="s">
        <v>7</v>
      </c>
      <c r="E65" s="153">
        <f>200+15</f>
        <v>215</v>
      </c>
      <c r="F65" s="96">
        <v>800</v>
      </c>
      <c r="G65" s="57">
        <f t="shared" si="2"/>
        <v>172000</v>
      </c>
      <c r="H65" s="47">
        <v>62</v>
      </c>
    </row>
    <row r="66" spans="1:8" ht="20.25" hidden="1" customHeight="1" x14ac:dyDescent="0.8">
      <c r="A66" s="67"/>
      <c r="B66" s="67">
        <v>45775</v>
      </c>
      <c r="C66" s="94" t="s">
        <v>29</v>
      </c>
      <c r="D66" s="95" t="s">
        <v>7</v>
      </c>
      <c r="E66" s="149">
        <f>300+250</f>
        <v>550</v>
      </c>
      <c r="F66" s="58">
        <v>800</v>
      </c>
      <c r="G66" s="57">
        <f t="shared" si="2"/>
        <v>440000</v>
      </c>
      <c r="H66" s="47">
        <v>63</v>
      </c>
    </row>
    <row r="67" spans="1:8" ht="20.25" hidden="1" customHeight="1" x14ac:dyDescent="0.8">
      <c r="A67" s="124"/>
      <c r="B67" s="124">
        <v>45776</v>
      </c>
      <c r="C67" s="125" t="s">
        <v>26</v>
      </c>
      <c r="D67" s="126" t="s">
        <v>7</v>
      </c>
      <c r="E67" s="125">
        <f>250+35+40</f>
        <v>325</v>
      </c>
      <c r="F67" s="127">
        <v>1000</v>
      </c>
      <c r="G67" s="57">
        <f t="shared" si="2"/>
        <v>325000</v>
      </c>
      <c r="H67" s="47">
        <v>64</v>
      </c>
    </row>
    <row r="68" spans="1:8" ht="20.25" hidden="1" customHeight="1" x14ac:dyDescent="0.8">
      <c r="A68" s="154"/>
      <c r="B68" s="154">
        <v>45777</v>
      </c>
      <c r="C68" s="155" t="s">
        <v>10</v>
      </c>
      <c r="D68" s="156" t="s">
        <v>7</v>
      </c>
      <c r="E68" s="155">
        <f>80+50+175</f>
        <v>305</v>
      </c>
      <c r="F68" s="157">
        <v>600</v>
      </c>
      <c r="G68" s="57">
        <f t="shared" si="2"/>
        <v>183000</v>
      </c>
      <c r="H68" s="47">
        <v>65</v>
      </c>
    </row>
    <row r="69" spans="1:8" ht="20.25" hidden="1" customHeight="1" x14ac:dyDescent="0.8">
      <c r="A69" s="67"/>
      <c r="B69" s="67">
        <v>45777</v>
      </c>
      <c r="C69" s="155" t="s">
        <v>15</v>
      </c>
      <c r="D69" s="156" t="s">
        <v>7</v>
      </c>
      <c r="E69" s="73">
        <f>260+200</f>
        <v>460</v>
      </c>
      <c r="F69" s="58">
        <v>1000</v>
      </c>
      <c r="G69" s="57">
        <f t="shared" si="2"/>
        <v>460000</v>
      </c>
      <c r="H69" s="47">
        <v>66</v>
      </c>
    </row>
    <row r="70" spans="1:8" ht="20.25" hidden="1" customHeight="1" x14ac:dyDescent="0.8">
      <c r="A70" s="67"/>
      <c r="B70" s="67">
        <v>45787</v>
      </c>
      <c r="C70" s="125" t="s">
        <v>8</v>
      </c>
      <c r="D70" s="126" t="s">
        <v>7</v>
      </c>
      <c r="E70" s="73">
        <v>103</v>
      </c>
      <c r="F70" s="58">
        <v>2000</v>
      </c>
      <c r="G70" s="57">
        <f t="shared" si="2"/>
        <v>206000</v>
      </c>
      <c r="H70" s="47">
        <v>67</v>
      </c>
    </row>
    <row r="71" spans="1:8" ht="20.25" hidden="1" customHeight="1" x14ac:dyDescent="0.8">
      <c r="A71" s="79"/>
      <c r="B71" s="79">
        <v>45788</v>
      </c>
      <c r="C71" s="81" t="s">
        <v>27</v>
      </c>
      <c r="D71" s="63" t="s">
        <v>7</v>
      </c>
      <c r="E71" s="81">
        <v>410</v>
      </c>
      <c r="F71" s="64">
        <v>2000</v>
      </c>
      <c r="G71" s="57">
        <f t="shared" si="2"/>
        <v>820000</v>
      </c>
      <c r="H71" s="47">
        <v>68</v>
      </c>
    </row>
    <row r="72" spans="1:8" ht="20.25" hidden="1" customHeight="1" x14ac:dyDescent="0.8">
      <c r="A72" s="67"/>
      <c r="B72" s="67">
        <v>45791</v>
      </c>
      <c r="C72" s="75" t="s">
        <v>13</v>
      </c>
      <c r="D72" s="54" t="s">
        <v>7</v>
      </c>
      <c r="E72" s="73">
        <f>20+23+60+55+45</f>
        <v>203</v>
      </c>
      <c r="F72" s="58">
        <v>2000</v>
      </c>
      <c r="G72" s="57">
        <f t="shared" si="2"/>
        <v>406000</v>
      </c>
      <c r="H72" s="47">
        <v>69</v>
      </c>
    </row>
    <row r="73" spans="1:8" ht="20.25" hidden="1" customHeight="1" x14ac:dyDescent="0.8">
      <c r="A73" s="158"/>
      <c r="B73" s="158">
        <v>45793</v>
      </c>
      <c r="C73" s="86" t="s">
        <v>23</v>
      </c>
      <c r="D73" s="68" t="s">
        <v>7</v>
      </c>
      <c r="E73" s="101">
        <v>15</v>
      </c>
      <c r="F73" s="58">
        <v>2000</v>
      </c>
      <c r="G73" s="57">
        <f t="shared" si="2"/>
        <v>30000</v>
      </c>
      <c r="H73" s="47">
        <v>70</v>
      </c>
    </row>
    <row r="74" spans="1:8" ht="20.25" hidden="1" customHeight="1" x14ac:dyDescent="0.8">
      <c r="A74" s="158"/>
      <c r="B74" s="158">
        <v>45793</v>
      </c>
      <c r="C74" s="86" t="s">
        <v>32</v>
      </c>
      <c r="D74" s="68" t="s">
        <v>7</v>
      </c>
      <c r="E74" s="73">
        <f>20+42</f>
        <v>62</v>
      </c>
      <c r="F74" s="58">
        <v>2000</v>
      </c>
      <c r="G74" s="57">
        <f t="shared" si="2"/>
        <v>124000</v>
      </c>
      <c r="H74" s="47">
        <v>71</v>
      </c>
    </row>
    <row r="75" spans="1:8" ht="20.25" hidden="1" customHeight="1" x14ac:dyDescent="0.8">
      <c r="A75" s="67">
        <v>45771</v>
      </c>
      <c r="B75" s="67">
        <v>45801</v>
      </c>
      <c r="C75" s="94" t="s">
        <v>11</v>
      </c>
      <c r="D75" s="95" t="s">
        <v>7</v>
      </c>
      <c r="E75" s="153">
        <f>380+245</f>
        <v>625</v>
      </c>
      <c r="F75" s="159">
        <v>3300</v>
      </c>
      <c r="G75" s="57">
        <f t="shared" si="2"/>
        <v>2062500</v>
      </c>
      <c r="H75" s="47">
        <v>72</v>
      </c>
    </row>
    <row r="76" spans="1:8" ht="20.25" hidden="1" customHeight="1" x14ac:dyDescent="0.8">
      <c r="A76" s="66">
        <v>45770</v>
      </c>
      <c r="B76" s="66">
        <v>45804</v>
      </c>
      <c r="C76" s="86" t="s">
        <v>21</v>
      </c>
      <c r="D76" s="68" t="s">
        <v>7</v>
      </c>
      <c r="E76" s="86">
        <f>372+300+200</f>
        <v>872</v>
      </c>
      <c r="F76" s="87">
        <v>3000</v>
      </c>
      <c r="G76" s="57">
        <f t="shared" si="2"/>
        <v>2616000</v>
      </c>
      <c r="H76" s="47">
        <v>73</v>
      </c>
    </row>
    <row r="77" spans="1:8" ht="20.25" hidden="1" customHeight="1" x14ac:dyDescent="0.8">
      <c r="A77" s="77">
        <v>45774</v>
      </c>
      <c r="B77" s="77">
        <v>45806</v>
      </c>
      <c r="C77" s="78" t="s">
        <v>28</v>
      </c>
      <c r="D77" s="59" t="s">
        <v>7</v>
      </c>
      <c r="E77" s="78">
        <f>270+350</f>
        <v>620</v>
      </c>
      <c r="F77" s="60">
        <v>3000</v>
      </c>
      <c r="G77" s="57">
        <f t="shared" si="2"/>
        <v>1860000</v>
      </c>
      <c r="H77" s="47">
        <v>74</v>
      </c>
    </row>
    <row r="78" spans="1:8" ht="20.25" hidden="1" customHeight="1" x14ac:dyDescent="0.8">
      <c r="A78" s="67">
        <v>45777</v>
      </c>
      <c r="B78" s="67">
        <v>45809</v>
      </c>
      <c r="C78" s="75" t="s">
        <v>22</v>
      </c>
      <c r="D78" s="54" t="s">
        <v>7</v>
      </c>
      <c r="E78" s="73">
        <f>176+500+80</f>
        <v>756</v>
      </c>
      <c r="F78" s="58">
        <v>3000</v>
      </c>
      <c r="G78" s="57">
        <f t="shared" si="2"/>
        <v>2268000</v>
      </c>
      <c r="H78" s="47">
        <v>75</v>
      </c>
    </row>
    <row r="79" spans="1:8" ht="20.25" hidden="1" customHeight="1" x14ac:dyDescent="0.8">
      <c r="A79" s="77">
        <v>45779</v>
      </c>
      <c r="B79" s="77">
        <v>45810</v>
      </c>
      <c r="C79" s="78" t="s">
        <v>14</v>
      </c>
      <c r="D79" s="59" t="s">
        <v>7</v>
      </c>
      <c r="E79" s="123">
        <f>360+329</f>
        <v>689</v>
      </c>
      <c r="F79" s="60">
        <v>3000</v>
      </c>
      <c r="G79" s="57">
        <f t="shared" si="2"/>
        <v>2067000</v>
      </c>
      <c r="H79" s="47">
        <v>76</v>
      </c>
    </row>
    <row r="80" spans="1:8" ht="20.25" hidden="1" customHeight="1" x14ac:dyDescent="0.8">
      <c r="A80" s="79">
        <v>45782</v>
      </c>
      <c r="B80" s="79">
        <v>45811</v>
      </c>
      <c r="C80" s="81" t="s">
        <v>6</v>
      </c>
      <c r="D80" s="63" t="s">
        <v>7</v>
      </c>
      <c r="E80" s="81">
        <v>120</v>
      </c>
      <c r="F80" s="64">
        <v>3000</v>
      </c>
      <c r="G80" s="57">
        <f t="shared" si="2"/>
        <v>360000</v>
      </c>
      <c r="H80" s="47">
        <v>77</v>
      </c>
    </row>
    <row r="81" spans="1:8" ht="20.25" hidden="1" customHeight="1" x14ac:dyDescent="0.8">
      <c r="A81" s="67">
        <v>45780</v>
      </c>
      <c r="B81" s="67">
        <v>45811</v>
      </c>
      <c r="C81" s="81" t="s">
        <v>18</v>
      </c>
      <c r="D81" s="63" t="s">
        <v>7</v>
      </c>
      <c r="E81" s="73">
        <f>380+370</f>
        <v>750</v>
      </c>
      <c r="F81" s="58">
        <v>3000</v>
      </c>
      <c r="G81" s="57">
        <f t="shared" si="2"/>
        <v>2250000</v>
      </c>
      <c r="H81" s="47">
        <v>78</v>
      </c>
    </row>
    <row r="82" spans="1:8" ht="21" customHeight="1" x14ac:dyDescent="0.8">
      <c r="E82" s="163"/>
      <c r="F82" s="163"/>
      <c r="G82" s="164"/>
    </row>
    <row r="85" spans="1:8" ht="21" customHeight="1" x14ac:dyDescent="0.8">
      <c r="E85" s="161" t="s">
        <v>9</v>
      </c>
      <c r="F85" s="162">
        <f>SUM(G9:G64)</f>
        <v>46161050</v>
      </c>
    </row>
    <row r="86" spans="1:8" ht="21" customHeight="1" x14ac:dyDescent="0.8">
      <c r="E86" s="161" t="s">
        <v>7</v>
      </c>
      <c r="F86" s="162">
        <f>SUM(G4:G81)</f>
        <v>67428550</v>
      </c>
    </row>
  </sheetData>
  <autoFilter ref="A3:G81" xr:uid="{E5D9F0E4-5A38-472A-94D2-8EBE313D4810}">
    <filterColumn colId="3">
      <filters>
        <filter val="ស្ពៃតឿ"/>
      </filters>
    </filterColumn>
  </autoFilter>
  <pageMargins left="0.7" right="0.7" top="0.5" bottom="0.25" header="0.3" footer="0.3"/>
  <pageSetup scale="63" fitToHeight="6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ទិន្នផលបន្លែ2025</vt:lpstr>
      <vt:lpstr>ទិន្នផលបន្លែ2025!Print_Area</vt:lpstr>
      <vt:lpstr>ទិន្នផលបន្លែ2025!Print_Titles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Phat Phanna</dc:creator>
  <cp:lastModifiedBy>M</cp:lastModifiedBy>
  <dcterms:created xsi:type="dcterms:W3CDTF">2025-06-04T07:34:05Z</dcterms:created>
  <dcterms:modified xsi:type="dcterms:W3CDTF">2025-06-09T02:55:00Z</dcterms:modified>
</cp:coreProperties>
</file>